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print" sheetId="2" r:id="rId1"/>
    <sheet name="Rout" sheetId="1" r:id="rId2"/>
    <sheet name="Sample Track Model" sheetId="3" r:id="rId3"/>
  </sheets>
  <calcPr calcId="145621"/>
</workbook>
</file>

<file path=xl/calcChain.xml><?xml version="1.0" encoding="utf-8"?>
<calcChain xmlns="http://schemas.openxmlformats.org/spreadsheetml/2006/main">
  <c r="CX47" i="3" l="1"/>
  <c r="DY45" i="3"/>
  <c r="DX45" i="3"/>
  <c r="DW45" i="3"/>
  <c r="DV45" i="3"/>
  <c r="DU45" i="3"/>
  <c r="DT45" i="3"/>
  <c r="DS45" i="3"/>
  <c r="DR45" i="3"/>
  <c r="DQ45" i="3"/>
  <c r="DP45" i="3"/>
  <c r="DO45" i="3"/>
  <c r="DN45" i="3"/>
  <c r="DM45" i="3"/>
  <c r="DL45" i="3"/>
  <c r="DK45" i="3"/>
  <c r="DJ45" i="3"/>
  <c r="DI45" i="3"/>
  <c r="DH45" i="3"/>
  <c r="DG45" i="3"/>
  <c r="DF45" i="3"/>
  <c r="DE45" i="3"/>
  <c r="DD45" i="3"/>
  <c r="DC45" i="3"/>
  <c r="DB45" i="3"/>
  <c r="DA45" i="3"/>
  <c r="CZ45" i="3"/>
  <c r="CY45" i="3"/>
  <c r="CX45" i="3"/>
  <c r="CW45" i="3"/>
  <c r="CV45" i="3"/>
  <c r="CU45" i="3"/>
  <c r="CT45" i="3"/>
  <c r="CS45" i="3"/>
  <c r="CR45" i="3"/>
  <c r="CQ45" i="3"/>
  <c r="CP45" i="3"/>
  <c r="CO45" i="3"/>
  <c r="CN45" i="3"/>
  <c r="CM45" i="3"/>
  <c r="CL45" i="3"/>
  <c r="CK45" i="3"/>
  <c r="CJ45" i="3"/>
  <c r="CI45" i="3"/>
  <c r="CH45" i="3"/>
  <c r="CG45" i="3"/>
  <c r="CF45" i="3"/>
  <c r="CE45" i="3"/>
  <c r="CD45" i="3"/>
  <c r="DY44" i="3"/>
  <c r="DX44" i="3"/>
  <c r="DW44" i="3"/>
  <c r="DV44" i="3"/>
  <c r="DU44" i="3"/>
  <c r="DT44" i="3"/>
  <c r="DS44" i="3"/>
  <c r="DR44" i="3"/>
  <c r="DQ44" i="3"/>
  <c r="DP44" i="3"/>
  <c r="DO44" i="3"/>
  <c r="DN44" i="3"/>
  <c r="DM44" i="3"/>
  <c r="DL44" i="3"/>
  <c r="DK44" i="3"/>
  <c r="DJ44" i="3"/>
  <c r="DI44" i="3"/>
  <c r="DH44" i="3"/>
  <c r="DG44" i="3"/>
  <c r="DF44" i="3"/>
  <c r="DE44" i="3"/>
  <c r="DE50" i="3" s="1"/>
  <c r="DD44" i="3"/>
  <c r="DC44" i="3"/>
  <c r="DB44" i="3"/>
  <c r="DB48" i="3" s="1"/>
  <c r="DA44" i="3"/>
  <c r="DA50" i="3" s="1"/>
  <c r="CZ44" i="3"/>
  <c r="CY44" i="3"/>
  <c r="CX44" i="3"/>
  <c r="CX48" i="3" s="1"/>
  <c r="CW44" i="3"/>
  <c r="CW50" i="3" s="1"/>
  <c r="CV44" i="3"/>
  <c r="CU44" i="3"/>
  <c r="CU49" i="3" s="1"/>
  <c r="CT44" i="3"/>
  <c r="CT48" i="3" s="1"/>
  <c r="CS44" i="3"/>
  <c r="CR44" i="3"/>
  <c r="CQ44" i="3"/>
  <c r="CQ50" i="3" s="1"/>
  <c r="CP44" i="3"/>
  <c r="CO44" i="3"/>
  <c r="CO50" i="3" s="1"/>
  <c r="CN44" i="3"/>
  <c r="CM44" i="3"/>
  <c r="CM50" i="3" s="1"/>
  <c r="CL44" i="3"/>
  <c r="CL49" i="3" s="1"/>
  <c r="CK44" i="3"/>
  <c r="CJ44" i="3"/>
  <c r="CI44" i="3"/>
  <c r="CH44" i="3"/>
  <c r="CG44" i="3"/>
  <c r="CG50" i="3" s="1"/>
  <c r="CF44" i="3"/>
  <c r="CE44" i="3"/>
  <c r="CD44" i="3"/>
  <c r="DY43" i="3"/>
  <c r="DX43" i="3"/>
  <c r="DW43" i="3"/>
  <c r="DV43" i="3"/>
  <c r="DU43" i="3"/>
  <c r="DT43" i="3"/>
  <c r="DS43" i="3"/>
  <c r="DR43" i="3"/>
  <c r="DQ43" i="3"/>
  <c r="DP43" i="3"/>
  <c r="DO43" i="3"/>
  <c r="DN43" i="3"/>
  <c r="DM43" i="3"/>
  <c r="DL43" i="3"/>
  <c r="DK43" i="3"/>
  <c r="DJ43" i="3"/>
  <c r="DI43" i="3"/>
  <c r="DH43" i="3"/>
  <c r="DG43" i="3"/>
  <c r="DF43" i="3"/>
  <c r="DE43" i="3"/>
  <c r="DD43" i="3"/>
  <c r="DC43" i="3"/>
  <c r="DB43" i="3"/>
  <c r="DA43" i="3"/>
  <c r="CZ43" i="3"/>
  <c r="CY43" i="3"/>
  <c r="CX43" i="3"/>
  <c r="CW43" i="3"/>
  <c r="CV43" i="3"/>
  <c r="CU43" i="3"/>
  <c r="CT43" i="3"/>
  <c r="CS43" i="3"/>
  <c r="CR43" i="3"/>
  <c r="CQ43" i="3"/>
  <c r="CP43" i="3"/>
  <c r="CO43" i="3"/>
  <c r="CN43" i="3"/>
  <c r="CM43" i="3"/>
  <c r="CL43" i="3"/>
  <c r="CK43" i="3"/>
  <c r="CJ43" i="3"/>
  <c r="CI43" i="3"/>
  <c r="CH43" i="3"/>
  <c r="CG43" i="3"/>
  <c r="CG48" i="3" s="1"/>
  <c r="CF43" i="3"/>
  <c r="CF48" i="3" s="1"/>
  <c r="CE43" i="3"/>
  <c r="CD43" i="3"/>
  <c r="DY42" i="3"/>
  <c r="DX42" i="3"/>
  <c r="DW42" i="3"/>
  <c r="DV42" i="3"/>
  <c r="DU42" i="3"/>
  <c r="DT42" i="3"/>
  <c r="DS42" i="3"/>
  <c r="DR42" i="3"/>
  <c r="DQ42" i="3"/>
  <c r="DP42" i="3"/>
  <c r="DO42" i="3"/>
  <c r="DN42" i="3"/>
  <c r="DM42" i="3"/>
  <c r="DL42" i="3"/>
  <c r="DK42" i="3"/>
  <c r="DJ42" i="3"/>
  <c r="DI42" i="3"/>
  <c r="DH42" i="3"/>
  <c r="DG42" i="3"/>
  <c r="DF42" i="3"/>
  <c r="DE42" i="3"/>
  <c r="DD42" i="3"/>
  <c r="DC42" i="3"/>
  <c r="DB42" i="3"/>
  <c r="DA42" i="3"/>
  <c r="CZ42" i="3"/>
  <c r="CY42" i="3"/>
  <c r="CX42" i="3"/>
  <c r="CW42" i="3"/>
  <c r="CV42" i="3"/>
  <c r="CU42" i="3"/>
  <c r="CT42" i="3"/>
  <c r="CS42" i="3"/>
  <c r="CR42" i="3"/>
  <c r="CQ42" i="3"/>
  <c r="CP42" i="3"/>
  <c r="CO42" i="3"/>
  <c r="CN42" i="3"/>
  <c r="CM42" i="3"/>
  <c r="CL42" i="3"/>
  <c r="CK42" i="3"/>
  <c r="CJ42" i="3"/>
  <c r="CI42" i="3"/>
  <c r="CH42" i="3"/>
  <c r="CG42" i="3"/>
  <c r="CF42" i="3"/>
  <c r="CE42" i="3"/>
  <c r="CD42" i="3"/>
  <c r="EM36" i="3"/>
  <c r="EC36" i="3"/>
  <c r="EG36" i="3" s="1"/>
  <c r="EB36" i="3"/>
  <c r="EE36" i="3" s="1"/>
  <c r="EA36" i="3"/>
  <c r="ED36" i="3" s="1"/>
  <c r="EM35" i="3"/>
  <c r="EC35" i="3"/>
  <c r="EG35" i="3" s="1"/>
  <c r="EB35" i="3"/>
  <c r="EE35" i="3" s="1"/>
  <c r="EA35" i="3"/>
  <c r="ED35" i="3" s="1"/>
  <c r="EM34" i="3"/>
  <c r="EC34" i="3"/>
  <c r="EG34" i="3" s="1"/>
  <c r="EB34" i="3"/>
  <c r="EE34" i="3" s="1"/>
  <c r="EA34" i="3"/>
  <c r="ED34" i="3" s="1"/>
  <c r="EM33" i="3"/>
  <c r="EC33" i="3"/>
  <c r="EG33" i="3" s="1"/>
  <c r="EB33" i="3"/>
  <c r="EE33" i="3" s="1"/>
  <c r="EA33" i="3"/>
  <c r="ED33" i="3" s="1"/>
  <c r="EM32" i="3"/>
  <c r="EC32" i="3"/>
  <c r="EG32" i="3" s="1"/>
  <c r="EB32" i="3"/>
  <c r="EE32" i="3" s="1"/>
  <c r="EA32" i="3"/>
  <c r="ED32" i="3" s="1"/>
  <c r="EM31" i="3"/>
  <c r="EC31" i="3"/>
  <c r="EG31" i="3" s="1"/>
  <c r="EB31" i="3"/>
  <c r="EE31" i="3" s="1"/>
  <c r="EA31" i="3"/>
  <c r="ED31" i="3" s="1"/>
  <c r="EM30" i="3"/>
  <c r="EC30" i="3"/>
  <c r="EG30" i="3" s="1"/>
  <c r="EB30" i="3"/>
  <c r="EE30" i="3" s="1"/>
  <c r="EA30" i="3"/>
  <c r="ED30" i="3" s="1"/>
  <c r="EM29" i="3"/>
  <c r="EC29" i="3"/>
  <c r="EG29" i="3" s="1"/>
  <c r="EB29" i="3"/>
  <c r="EE29" i="3" s="1"/>
  <c r="EA29" i="3"/>
  <c r="ED29" i="3" s="1"/>
  <c r="EM28" i="3"/>
  <c r="EF28" i="3"/>
  <c r="EC28" i="3"/>
  <c r="EG28" i="3" s="1"/>
  <c r="EB28" i="3"/>
  <c r="EE28" i="3" s="1"/>
  <c r="EA28" i="3"/>
  <c r="ED28" i="3" s="1"/>
  <c r="EM27" i="3"/>
  <c r="EC27" i="3"/>
  <c r="EG27" i="3" s="1"/>
  <c r="EB27" i="3"/>
  <c r="EE27" i="3" s="1"/>
  <c r="EA27" i="3"/>
  <c r="ED27" i="3" s="1"/>
  <c r="EM26" i="3"/>
  <c r="EC26" i="3"/>
  <c r="EG26" i="3" s="1"/>
  <c r="EB26" i="3"/>
  <c r="EE26" i="3" s="1"/>
  <c r="EA26" i="3"/>
  <c r="ED26" i="3" s="1"/>
  <c r="EM25" i="3"/>
  <c r="EC25" i="3"/>
  <c r="EG25" i="3" s="1"/>
  <c r="EB25" i="3"/>
  <c r="EE25" i="3" s="1"/>
  <c r="EA25" i="3"/>
  <c r="ED25" i="3" s="1"/>
  <c r="EM24" i="3"/>
  <c r="EC24" i="3"/>
  <c r="EG24" i="3" s="1"/>
  <c r="EB24" i="3"/>
  <c r="EE24" i="3" s="1"/>
  <c r="EA24" i="3"/>
  <c r="ED24" i="3" s="1"/>
  <c r="EM23" i="3"/>
  <c r="EC23" i="3"/>
  <c r="EG23" i="3" s="1"/>
  <c r="EB23" i="3"/>
  <c r="EE23" i="3" s="1"/>
  <c r="EA23" i="3"/>
  <c r="ED23" i="3" s="1"/>
  <c r="EM22" i="3"/>
  <c r="EC22" i="3"/>
  <c r="EG22" i="3" s="1"/>
  <c r="EB22" i="3"/>
  <c r="EE22" i="3" s="1"/>
  <c r="EA22" i="3"/>
  <c r="ED22" i="3" s="1"/>
  <c r="EM21" i="3"/>
  <c r="EC21" i="3"/>
  <c r="EG21" i="3" s="1"/>
  <c r="EB21" i="3"/>
  <c r="EE21" i="3" s="1"/>
  <c r="EA21" i="3"/>
  <c r="ED21" i="3" s="1"/>
  <c r="EM20" i="3"/>
  <c r="EC20" i="3"/>
  <c r="EG20" i="3" s="1"/>
  <c r="EB20" i="3"/>
  <c r="EE20" i="3" s="1"/>
  <c r="EA20" i="3"/>
  <c r="ED20" i="3" s="1"/>
  <c r="EM19" i="3"/>
  <c r="EF19" i="3"/>
  <c r="EC19" i="3"/>
  <c r="EG19" i="3" s="1"/>
  <c r="EB19" i="3"/>
  <c r="EE19" i="3" s="1"/>
  <c r="EA19" i="3"/>
  <c r="ED19" i="3" s="1"/>
  <c r="EM18" i="3"/>
  <c r="EC18" i="3"/>
  <c r="EG18" i="3" s="1"/>
  <c r="EB18" i="3"/>
  <c r="EE18" i="3" s="1"/>
  <c r="EA18" i="3"/>
  <c r="ED18" i="3" s="1"/>
  <c r="EM17" i="3"/>
  <c r="EC17" i="3"/>
  <c r="EG17" i="3" s="1"/>
  <c r="EB17" i="3"/>
  <c r="EE17" i="3" s="1"/>
  <c r="EA17" i="3"/>
  <c r="ED17" i="3" s="1"/>
  <c r="EM16" i="3"/>
  <c r="EC16" i="3"/>
  <c r="EG16" i="3" s="1"/>
  <c r="EB16" i="3"/>
  <c r="EE16" i="3" s="1"/>
  <c r="EA16" i="3"/>
  <c r="EM15" i="3"/>
  <c r="EC15" i="3"/>
  <c r="EG15" i="3" s="1"/>
  <c r="EB15" i="3"/>
  <c r="EE15" i="3" s="1"/>
  <c r="EA15" i="3"/>
  <c r="ED15" i="3" s="1"/>
  <c r="EM14" i="3"/>
  <c r="EC14" i="3"/>
  <c r="EG14" i="3" s="1"/>
  <c r="EB14" i="3"/>
  <c r="EA14" i="3"/>
  <c r="EM13" i="3"/>
  <c r="EC13" i="3"/>
  <c r="EG13" i="3" s="1"/>
  <c r="EB13" i="3"/>
  <c r="EE13" i="3" s="1"/>
  <c r="EA13" i="3"/>
  <c r="ED13" i="3" s="1"/>
  <c r="EM12" i="3"/>
  <c r="EE12" i="3"/>
  <c r="EC12" i="3"/>
  <c r="EG12" i="3" s="1"/>
  <c r="EB12" i="3"/>
  <c r="EA12" i="3"/>
  <c r="ED12" i="3" s="1"/>
  <c r="EM11" i="3"/>
  <c r="EC11" i="3"/>
  <c r="EG11" i="3" s="1"/>
  <c r="EB11" i="3"/>
  <c r="EE11" i="3" s="1"/>
  <c r="EA11" i="3"/>
  <c r="ED11" i="3" s="1"/>
  <c r="EM10" i="3"/>
  <c r="EC10" i="3"/>
  <c r="EG10" i="3" s="1"/>
  <c r="EB10" i="3"/>
  <c r="EE10" i="3" s="1"/>
  <c r="EA10" i="3"/>
  <c r="ED10" i="3" s="1"/>
  <c r="EM9" i="3"/>
  <c r="EC9" i="3"/>
  <c r="EG9" i="3" s="1"/>
  <c r="EB9" i="3"/>
  <c r="EE9" i="3" s="1"/>
  <c r="EA9" i="3"/>
  <c r="ED9" i="3" s="1"/>
  <c r="EM8" i="3"/>
  <c r="EC8" i="3"/>
  <c r="EG8" i="3" s="1"/>
  <c r="EB8" i="3"/>
  <c r="EE8" i="3" s="1"/>
  <c r="EA8" i="3"/>
  <c r="ED8" i="3" s="1"/>
  <c r="EM7" i="3"/>
  <c r="EC7" i="3"/>
  <c r="EG7" i="3" s="1"/>
  <c r="EB7" i="3"/>
  <c r="EE7" i="3" s="1"/>
  <c r="EA7" i="3"/>
  <c r="ED7" i="3" s="1"/>
  <c r="EM6" i="3"/>
  <c r="EC6" i="3"/>
  <c r="EG6" i="3" s="1"/>
  <c r="EB6" i="3"/>
  <c r="EE6" i="3" s="1"/>
  <c r="EA6" i="3"/>
  <c r="ED6" i="3" s="1"/>
  <c r="EM5" i="3"/>
  <c r="EC5" i="3"/>
  <c r="EG5" i="3" s="1"/>
  <c r="EB5" i="3"/>
  <c r="EE5" i="3" s="1"/>
  <c r="EA5" i="3"/>
  <c r="ED5" i="3" s="1"/>
  <c r="EM4" i="3"/>
  <c r="EC4" i="3"/>
  <c r="EG4" i="3" s="1"/>
  <c r="EB4" i="3"/>
  <c r="EE4" i="3" s="1"/>
  <c r="EA4" i="3"/>
  <c r="ED4" i="3" s="1"/>
  <c r="EM3" i="3"/>
  <c r="EC3" i="3"/>
  <c r="EB3" i="3"/>
  <c r="EE3" i="3" s="1"/>
  <c r="EA3" i="3"/>
  <c r="EF33" i="3" l="1"/>
  <c r="EJ33" i="3" s="1"/>
  <c r="EK33" i="3" s="1"/>
  <c r="EJ23" i="3"/>
  <c r="EK23" i="3" s="1"/>
  <c r="EF23" i="3"/>
  <c r="CO47" i="3"/>
  <c r="DC50" i="3"/>
  <c r="EF22" i="3"/>
  <c r="EH22" i="3" s="1"/>
  <c r="EI22" i="3" s="1"/>
  <c r="EF32" i="3"/>
  <c r="EH32" i="3" s="1"/>
  <c r="EI32" i="3" s="1"/>
  <c r="EF8" i="3"/>
  <c r="EH8" i="3" s="1"/>
  <c r="EH19" i="3"/>
  <c r="EI19" i="3" s="1"/>
  <c r="DC49" i="3"/>
  <c r="EF9" i="3"/>
  <c r="EH9" i="3" s="1"/>
  <c r="EI9" i="3" s="1"/>
  <c r="EF13" i="3"/>
  <c r="EJ13" i="3" s="1"/>
  <c r="EF27" i="3"/>
  <c r="EH27" i="3" s="1"/>
  <c r="EI27" i="3" s="1"/>
  <c r="DA48" i="3"/>
  <c r="DA49" i="3"/>
  <c r="CL50" i="3"/>
  <c r="EF34" i="3"/>
  <c r="EH34" i="3" s="1"/>
  <c r="EI34" i="3" s="1"/>
  <c r="CU50" i="3"/>
  <c r="CL47" i="3"/>
  <c r="EF15" i="3"/>
  <c r="EF20" i="3"/>
  <c r="EJ20" i="3" s="1"/>
  <c r="EK20" i="3" s="1"/>
  <c r="CO49" i="3"/>
  <c r="EF10" i="3"/>
  <c r="EH10" i="3" s="1"/>
  <c r="EI10" i="3" s="1"/>
  <c r="EF25" i="3"/>
  <c r="EH25" i="3" s="1"/>
  <c r="EI25" i="3" s="1"/>
  <c r="EF35" i="3"/>
  <c r="DF48" i="3"/>
  <c r="EF29" i="3"/>
  <c r="EH29" i="3" s="1"/>
  <c r="EI29" i="3" s="1"/>
  <c r="EF24" i="3"/>
  <c r="EH24" i="3" s="1"/>
  <c r="EI24" i="3" s="1"/>
  <c r="CW48" i="3"/>
  <c r="EF26" i="3"/>
  <c r="EH26" i="3" s="1"/>
  <c r="EI26" i="3" s="1"/>
  <c r="EF31" i="3"/>
  <c r="EJ31" i="3" s="1"/>
  <c r="EK31" i="3" s="1"/>
  <c r="CG49" i="3"/>
  <c r="CK47" i="3"/>
  <c r="EF30" i="3"/>
  <c r="CG47" i="3"/>
  <c r="DE48" i="3"/>
  <c r="EF7" i="3"/>
  <c r="EH7" i="3" s="1"/>
  <c r="EI7" i="3" s="1"/>
  <c r="EF17" i="3"/>
  <c r="EH17" i="3" s="1"/>
  <c r="EF21" i="3"/>
  <c r="EH21" i="3" s="1"/>
  <c r="EF36" i="3"/>
  <c r="EH36" i="3" s="1"/>
  <c r="EI36" i="3" s="1"/>
  <c r="EA42" i="3"/>
  <c r="EA44" i="3"/>
  <c r="ED3" i="3"/>
  <c r="EA45" i="3"/>
  <c r="EA43" i="3"/>
  <c r="CJ49" i="3"/>
  <c r="CJ48" i="3"/>
  <c r="CR50" i="3"/>
  <c r="CR48" i="3"/>
  <c r="CZ48" i="3"/>
  <c r="CZ47" i="3"/>
  <c r="CZ50" i="3"/>
  <c r="CZ49" i="3"/>
  <c r="EK13" i="3"/>
  <c r="EH13" i="3"/>
  <c r="EI13" i="3" s="1"/>
  <c r="ED14" i="3"/>
  <c r="EF14" i="3"/>
  <c r="EH30" i="3"/>
  <c r="EI30" i="3" s="1"/>
  <c r="EJ30" i="3"/>
  <c r="EK30" i="3" s="1"/>
  <c r="EJ32" i="3"/>
  <c r="EK32" i="3" s="1"/>
  <c r="CF50" i="3"/>
  <c r="CF47" i="3"/>
  <c r="CF49" i="3"/>
  <c r="CN50" i="3"/>
  <c r="CN49" i="3"/>
  <c r="CN48" i="3"/>
  <c r="CV48" i="3"/>
  <c r="CV47" i="3"/>
  <c r="CV50" i="3"/>
  <c r="CV49" i="3"/>
  <c r="DD48" i="3"/>
  <c r="DD47" i="3"/>
  <c r="DD50" i="3"/>
  <c r="DD49" i="3"/>
  <c r="EC42" i="3"/>
  <c r="EF5" i="3"/>
  <c r="EE14" i="3"/>
  <c r="EE44" i="3" s="1"/>
  <c r="EB44" i="3"/>
  <c r="EF18" i="3"/>
  <c r="EJ24" i="3"/>
  <c r="EJ26" i="3"/>
  <c r="EK26" i="3" s="1"/>
  <c r="EH28" i="3"/>
  <c r="EI28" i="3" s="1"/>
  <c r="EJ28" i="3"/>
  <c r="EK28" i="3" s="1"/>
  <c r="CJ50" i="3"/>
  <c r="EF11" i="3"/>
  <c r="CY50" i="3"/>
  <c r="CY49" i="3"/>
  <c r="CY48" i="3"/>
  <c r="CY47" i="3"/>
  <c r="EF3" i="3"/>
  <c r="EJ9" i="3"/>
  <c r="EK9" i="3" s="1"/>
  <c r="ED16" i="3"/>
  <c r="EF16" i="3"/>
  <c r="CQ48" i="3"/>
  <c r="CI47" i="3"/>
  <c r="CI48" i="3"/>
  <c r="CI49" i="3"/>
  <c r="CI50" i="3"/>
  <c r="EF6" i="3"/>
  <c r="EF4" i="3"/>
  <c r="EF12" i="3"/>
  <c r="EH20" i="3"/>
  <c r="EI20" i="3" s="1"/>
  <c r="CN47" i="3"/>
  <c r="EG3" i="3"/>
  <c r="EH23" i="3"/>
  <c r="EI23" i="3" s="1"/>
  <c r="CH50" i="3"/>
  <c r="CH47" i="3"/>
  <c r="CH49" i="3"/>
  <c r="CH48" i="3"/>
  <c r="CP50" i="3"/>
  <c r="CP48" i="3"/>
  <c r="CX50" i="3"/>
  <c r="CX49" i="3"/>
  <c r="DF50" i="3"/>
  <c r="DF49" i="3"/>
  <c r="CW47" i="3"/>
  <c r="EB42" i="3"/>
  <c r="EB43" i="3"/>
  <c r="EJ36" i="3"/>
  <c r="EK36" i="3" s="1"/>
  <c r="CK49" i="3"/>
  <c r="EC44" i="3"/>
  <c r="DA47" i="3"/>
  <c r="CJ47" i="3"/>
  <c r="EH33" i="3"/>
  <c r="EI33" i="3" s="1"/>
  <c r="DE47" i="3"/>
  <c r="EC43" i="3"/>
  <c r="EC45" i="3"/>
  <c r="EJ19" i="3"/>
  <c r="EK19" i="3" s="1"/>
  <c r="EJ29" i="3"/>
  <c r="EK29" i="3" s="1"/>
  <c r="CM49" i="3"/>
  <c r="CM48" i="3"/>
  <c r="CM47" i="3"/>
  <c r="CU48" i="3"/>
  <c r="CU47" i="3"/>
  <c r="DC48" i="3"/>
  <c r="DC47" i="3"/>
  <c r="EB45" i="3"/>
  <c r="DF47" i="3"/>
  <c r="CO48" i="3"/>
  <c r="CT49" i="3"/>
  <c r="DB49" i="3"/>
  <c r="CK50" i="3"/>
  <c r="CT50" i="3"/>
  <c r="DB50" i="3"/>
  <c r="CT47" i="3"/>
  <c r="DB47" i="3"/>
  <c r="CK48" i="3"/>
  <c r="CW49" i="3"/>
  <c r="DE49" i="3"/>
  <c r="CL48" i="3"/>
  <c r="EJ22" i="3" l="1"/>
  <c r="EK22" i="3" s="1"/>
  <c r="EI8" i="3"/>
  <c r="EJ10" i="3"/>
  <c r="EK10" i="3" s="1"/>
  <c r="EJ8" i="3"/>
  <c r="EK8" i="3" s="1"/>
  <c r="EI17" i="3"/>
  <c r="EE45" i="3"/>
  <c r="EJ17" i="3"/>
  <c r="EK17" i="3" s="1"/>
  <c r="EJ25" i="3"/>
  <c r="EK25" i="3" s="1"/>
  <c r="EJ27" i="3"/>
  <c r="EK27" i="3" s="1"/>
  <c r="EH35" i="3"/>
  <c r="EI35" i="3" s="1"/>
  <c r="EJ35" i="3"/>
  <c r="EK35" i="3" s="1"/>
  <c r="EJ15" i="3"/>
  <c r="EK15" i="3" s="1"/>
  <c r="EH15" i="3"/>
  <c r="EI15" i="3" s="1"/>
  <c r="EI21" i="3"/>
  <c r="EK24" i="3"/>
  <c r="EJ21" i="3"/>
  <c r="EK21" i="3" s="1"/>
  <c r="EJ7" i="3"/>
  <c r="EK7" i="3" s="1"/>
  <c r="EE43" i="3"/>
  <c r="EH31" i="3"/>
  <c r="EI31" i="3" s="1"/>
  <c r="EJ34" i="3"/>
  <c r="EK34" i="3" s="1"/>
  <c r="EE42" i="3"/>
  <c r="EE50" i="3"/>
  <c r="EE49" i="3"/>
  <c r="EE48" i="3"/>
  <c r="EE47" i="3"/>
  <c r="EC48" i="3"/>
  <c r="EC47" i="3"/>
  <c r="EC50" i="3"/>
  <c r="EC49" i="3"/>
  <c r="ED43" i="3"/>
  <c r="ED44" i="3"/>
  <c r="ED42" i="3"/>
  <c r="ED45" i="3"/>
  <c r="EF44" i="3"/>
  <c r="EF45" i="3"/>
  <c r="EJ3" i="3"/>
  <c r="EK3" i="3" s="1"/>
  <c r="EH3" i="3"/>
  <c r="EI3" i="3" s="1"/>
  <c r="EF43" i="3"/>
  <c r="EF42" i="3"/>
  <c r="EA48" i="3"/>
  <c r="EA47" i="3"/>
  <c r="EA50" i="3"/>
  <c r="EA49" i="3"/>
  <c r="EG45" i="3"/>
  <c r="EG43" i="3"/>
  <c r="EG44" i="3"/>
  <c r="EG42" i="3"/>
  <c r="EJ12" i="3"/>
  <c r="EK12" i="3" s="1"/>
  <c r="EH12" i="3"/>
  <c r="EI12" i="3" s="1"/>
  <c r="EJ14" i="3"/>
  <c r="EK14" i="3" s="1"/>
  <c r="EH14" i="3"/>
  <c r="EI14" i="3" s="1"/>
  <c r="EJ6" i="3"/>
  <c r="EK6" i="3" s="1"/>
  <c r="EH6" i="3"/>
  <c r="EI6" i="3" s="1"/>
  <c r="EJ11" i="3"/>
  <c r="EK11" i="3" s="1"/>
  <c r="EH11" i="3"/>
  <c r="EI11" i="3" s="1"/>
  <c r="EB48" i="3"/>
  <c r="EB47" i="3"/>
  <c r="EB50" i="3"/>
  <c r="EB49" i="3"/>
  <c r="EJ4" i="3"/>
  <c r="EK4" i="3" s="1"/>
  <c r="EH4" i="3"/>
  <c r="EI4" i="3" s="1"/>
  <c r="EJ18" i="3"/>
  <c r="EK18" i="3" s="1"/>
  <c r="EH18" i="3"/>
  <c r="EI18" i="3" s="1"/>
  <c r="EH16" i="3"/>
  <c r="EI16" i="3" s="1"/>
  <c r="EJ16" i="3"/>
  <c r="EK16" i="3" s="1"/>
  <c r="EJ5" i="3"/>
  <c r="EK5" i="3" s="1"/>
  <c r="EH5" i="3"/>
  <c r="EI5" i="3" s="1"/>
  <c r="EG50" i="3" l="1"/>
  <c r="EG49" i="3"/>
  <c r="EG47" i="3"/>
  <c r="EG48" i="3"/>
  <c r="EF50" i="3"/>
  <c r="EF49" i="3"/>
  <c r="EF48" i="3"/>
  <c r="EF47" i="3"/>
  <c r="ED50" i="3"/>
  <c r="ED49" i="3"/>
  <c r="ED48" i="3"/>
  <c r="ED47" i="3"/>
  <c r="EK43" i="3"/>
  <c r="EK45" i="3"/>
  <c r="EK42" i="3"/>
  <c r="EK44" i="3"/>
  <c r="EI42" i="3"/>
  <c r="EI44" i="3"/>
  <c r="EI43" i="3"/>
  <c r="EI45" i="3"/>
  <c r="EH45" i="3"/>
  <c r="EH42" i="3"/>
  <c r="EH44" i="3"/>
  <c r="EH43" i="3"/>
  <c r="EJ42" i="3"/>
  <c r="EJ43" i="3"/>
  <c r="EJ45" i="3"/>
  <c r="EJ44" i="3"/>
  <c r="EJ48" i="3" l="1"/>
  <c r="EJ47" i="3"/>
  <c r="EJ50" i="3"/>
  <c r="EJ49" i="3"/>
  <c r="EK48" i="3"/>
  <c r="EK47" i="3"/>
  <c r="EK50" i="3"/>
  <c r="EK49" i="3"/>
  <c r="EH50" i="3"/>
  <c r="EH49" i="3"/>
  <c r="EH48" i="3"/>
  <c r="EH47" i="3"/>
  <c r="EI48" i="3"/>
  <c r="EI47" i="3"/>
  <c r="EI50" i="3"/>
  <c r="EI49" i="3"/>
  <c r="EA11" i="1" l="1"/>
  <c r="EF11" i="1" s="1"/>
  <c r="EB11" i="1"/>
  <c r="EE11" i="1" s="1"/>
  <c r="EC11" i="1"/>
  <c r="EN11" i="1"/>
  <c r="EA12" i="1"/>
  <c r="EF12" i="1" s="1"/>
  <c r="EN12" i="1"/>
  <c r="EA13" i="1"/>
  <c r="EB13" i="1"/>
  <c r="EH13" i="1" s="1"/>
  <c r="EF13" i="1"/>
  <c r="EG13" i="1"/>
  <c r="EN13" i="1"/>
  <c r="EA14" i="1"/>
  <c r="EB14" i="1" s="1"/>
  <c r="EN14" i="1"/>
  <c r="EA15" i="1"/>
  <c r="EB15" i="1"/>
  <c r="EE15" i="1" s="1"/>
  <c r="EC15" i="1"/>
  <c r="EF15" i="1"/>
  <c r="EN15" i="1"/>
  <c r="EA16" i="1"/>
  <c r="EF16" i="1" s="1"/>
  <c r="EN16" i="1"/>
  <c r="EA17" i="1"/>
  <c r="EB17" i="1"/>
  <c r="EH17" i="1" s="1"/>
  <c r="EF17" i="1"/>
  <c r="EG17" i="1"/>
  <c r="EN17" i="1"/>
  <c r="EA17" i="2"/>
  <c r="EF17" i="2" s="1"/>
  <c r="EB17" i="2"/>
  <c r="EE17" i="2" s="1"/>
  <c r="EO17" i="2"/>
  <c r="EA10" i="2"/>
  <c r="EB10" i="2" s="1"/>
  <c r="EO10" i="2"/>
  <c r="EA11" i="2"/>
  <c r="EB11" i="2"/>
  <c r="EG11" i="2" s="1"/>
  <c r="EC11" i="2"/>
  <c r="EE11" i="2"/>
  <c r="ED11" i="2" s="1"/>
  <c r="EF11" i="2"/>
  <c r="EO11" i="2"/>
  <c r="EA12" i="2"/>
  <c r="EB12" i="2"/>
  <c r="EH12" i="2" s="1"/>
  <c r="EC12" i="2"/>
  <c r="EE12" i="2"/>
  <c r="EI12" i="2" s="1"/>
  <c r="EF12" i="2"/>
  <c r="EM12" i="2" s="1"/>
  <c r="EG12" i="2"/>
  <c r="EO12" i="2"/>
  <c r="EA13" i="2"/>
  <c r="EB13" i="2"/>
  <c r="EC13" i="2"/>
  <c r="EE13" i="2"/>
  <c r="EI13" i="2" s="1"/>
  <c r="EF13" i="2"/>
  <c r="EM13" i="2" s="1"/>
  <c r="EG13" i="2"/>
  <c r="EH13" i="2"/>
  <c r="EO13" i="2"/>
  <c r="EA14" i="2"/>
  <c r="EF14" i="2" s="1"/>
  <c r="EO14" i="2"/>
  <c r="EA15" i="2"/>
  <c r="EF15" i="2" s="1"/>
  <c r="EB15" i="2"/>
  <c r="EG15" i="2" s="1"/>
  <c r="EO15" i="2"/>
  <c r="EA16" i="2"/>
  <c r="EF16" i="2" s="1"/>
  <c r="EB16" i="2"/>
  <c r="EE16" i="2" s="1"/>
  <c r="EC16" i="2"/>
  <c r="EO16" i="2"/>
  <c r="EB3" i="2"/>
  <c r="EH3" i="2"/>
  <c r="EF4" i="2"/>
  <c r="EF5" i="2"/>
  <c r="EF6" i="2"/>
  <c r="EF7" i="2"/>
  <c r="EF8" i="2"/>
  <c r="EF9" i="2"/>
  <c r="EF3" i="2"/>
  <c r="EC3" i="2"/>
  <c r="EA4" i="2"/>
  <c r="EB4" i="2" s="1"/>
  <c r="EH4" i="2" s="1"/>
  <c r="EA5" i="2"/>
  <c r="EA6" i="2"/>
  <c r="EB6" i="2" s="1"/>
  <c r="EH6" i="2" s="1"/>
  <c r="EA7" i="2"/>
  <c r="EA8" i="2"/>
  <c r="EB8" i="2" s="1"/>
  <c r="EH8" i="2" s="1"/>
  <c r="EA9" i="2"/>
  <c r="EA3" i="2"/>
  <c r="EO9" i="2"/>
  <c r="EO8" i="2"/>
  <c r="EO7" i="2"/>
  <c r="EB7" i="2"/>
  <c r="EH7" i="2" s="1"/>
  <c r="EO6" i="2"/>
  <c r="EO5" i="2"/>
  <c r="EO4" i="2"/>
  <c r="EO3" i="2"/>
  <c r="ED15" i="1" l="1"/>
  <c r="EI15" i="1"/>
  <c r="EC14" i="1"/>
  <c r="EH14" i="1"/>
  <c r="EE14" i="1"/>
  <c r="EG14" i="1"/>
  <c r="ED11" i="1"/>
  <c r="EI11" i="1"/>
  <c r="EE17" i="1"/>
  <c r="EE13" i="1"/>
  <c r="EB16" i="1"/>
  <c r="EH15" i="1"/>
  <c r="EF14" i="1"/>
  <c r="EB12" i="1"/>
  <c r="EH11" i="1"/>
  <c r="EC17" i="1"/>
  <c r="EG15" i="1"/>
  <c r="EC13" i="1"/>
  <c r="EG11" i="1"/>
  <c r="EI17" i="2"/>
  <c r="ED17" i="2"/>
  <c r="EM17" i="2"/>
  <c r="EG17" i="2"/>
  <c r="EJ17" i="2" s="1"/>
  <c r="EC17" i="2"/>
  <c r="EH17" i="2"/>
  <c r="EM16" i="2"/>
  <c r="EJ16" i="2"/>
  <c r="EL12" i="2"/>
  <c r="EN12" i="2" s="1"/>
  <c r="EG10" i="2"/>
  <c r="EH10" i="2"/>
  <c r="EC10" i="2"/>
  <c r="EE10" i="2"/>
  <c r="EI16" i="2"/>
  <c r="ED16" i="2"/>
  <c r="EN13" i="2"/>
  <c r="EH16" i="2"/>
  <c r="ED12" i="2"/>
  <c r="EG16" i="2"/>
  <c r="EL13" i="2"/>
  <c r="ED13" i="2"/>
  <c r="EE15" i="2"/>
  <c r="EJ12" i="2"/>
  <c r="EK12" i="2" s="1"/>
  <c r="EI11" i="2"/>
  <c r="EJ11" i="2" s="1"/>
  <c r="EJ13" i="2"/>
  <c r="EK13" i="2" s="1"/>
  <c r="EH11" i="2"/>
  <c r="EC15" i="2"/>
  <c r="EB14" i="2"/>
  <c r="EF10" i="2"/>
  <c r="EH15" i="2"/>
  <c r="EC7" i="2"/>
  <c r="EG7" i="2"/>
  <c r="EE7" i="2"/>
  <c r="EG3" i="2"/>
  <c r="EE3" i="2"/>
  <c r="ED3" i="2" s="1"/>
  <c r="EE8" i="2"/>
  <c r="EC8" i="2"/>
  <c r="EG8" i="2"/>
  <c r="EG6" i="2"/>
  <c r="EE6" i="2"/>
  <c r="EC6" i="2"/>
  <c r="EE4" i="2"/>
  <c r="EC4" i="2"/>
  <c r="EG4" i="2"/>
  <c r="EB5" i="2"/>
  <c r="EH5" i="2" s="1"/>
  <c r="EB9" i="2"/>
  <c r="EH9" i="2" s="1"/>
  <c r="EB3" i="1"/>
  <c r="EA3" i="1"/>
  <c r="EA4" i="1"/>
  <c r="EB4" i="1" s="1"/>
  <c r="EA5" i="1"/>
  <c r="EF5" i="1" s="1"/>
  <c r="EA6" i="1"/>
  <c r="EF6" i="1" s="1"/>
  <c r="EA7" i="1"/>
  <c r="EF7" i="1" s="1"/>
  <c r="EA8" i="1"/>
  <c r="EF8" i="1" s="1"/>
  <c r="EA9" i="1"/>
  <c r="EB9" i="1" s="1"/>
  <c r="EC9" i="1" s="1"/>
  <c r="EA10" i="1"/>
  <c r="EB10" i="1" s="1"/>
  <c r="EC10" i="1" s="1"/>
  <c r="EN5" i="1"/>
  <c r="EN6" i="1"/>
  <c r="EN7" i="1"/>
  <c r="EN8" i="1"/>
  <c r="EN9" i="1"/>
  <c r="EN10" i="1"/>
  <c r="EN4" i="1"/>
  <c r="EN3" i="1"/>
  <c r="EL15" i="1" l="1"/>
  <c r="EM15" i="1"/>
  <c r="EJ15" i="1"/>
  <c r="EK15" i="1" s="1"/>
  <c r="EJ14" i="1"/>
  <c r="EK14" i="1" s="1"/>
  <c r="EG16" i="1"/>
  <c r="EH16" i="1"/>
  <c r="EC16" i="1"/>
  <c r="EE16" i="1"/>
  <c r="EI13" i="1"/>
  <c r="ED13" i="1"/>
  <c r="EI17" i="1"/>
  <c r="ED17" i="1"/>
  <c r="EL11" i="1"/>
  <c r="EM11" i="1"/>
  <c r="EJ11" i="1"/>
  <c r="EK11" i="1" s="1"/>
  <c r="EG12" i="1"/>
  <c r="EE12" i="1"/>
  <c r="EH12" i="1"/>
  <c r="EC12" i="1"/>
  <c r="ED14" i="1"/>
  <c r="EI14" i="1"/>
  <c r="EL14" i="1" s="1"/>
  <c r="EM14" i="1" s="1"/>
  <c r="EL17" i="2"/>
  <c r="EN17" i="2"/>
  <c r="EK17" i="2"/>
  <c r="EK11" i="2"/>
  <c r="EL11" i="2"/>
  <c r="EN11" i="2" s="1"/>
  <c r="EK16" i="2"/>
  <c r="EL16" i="2"/>
  <c r="EN16" i="2"/>
  <c r="ED10" i="2"/>
  <c r="EI10" i="2"/>
  <c r="EJ10" i="2" s="1"/>
  <c r="EK10" i="2" s="1"/>
  <c r="EM11" i="2"/>
  <c r="ED15" i="2"/>
  <c r="EI15" i="2"/>
  <c r="EL10" i="2"/>
  <c r="EN10" i="2" s="1"/>
  <c r="EM10" i="2"/>
  <c r="EE14" i="2"/>
  <c r="EG14" i="2"/>
  <c r="EH14" i="2"/>
  <c r="EC14" i="2"/>
  <c r="EJ6" i="2"/>
  <c r="EJ8" i="2"/>
  <c r="EJ4" i="2"/>
  <c r="EJ7" i="2"/>
  <c r="ED4" i="2"/>
  <c r="EI4" i="2"/>
  <c r="ED8" i="2"/>
  <c r="EI8" i="2"/>
  <c r="EI7" i="2"/>
  <c r="EM7" i="2" s="1"/>
  <c r="ED7" i="2"/>
  <c r="EG9" i="2"/>
  <c r="EE9" i="2"/>
  <c r="EC9" i="2"/>
  <c r="EI6" i="2"/>
  <c r="ED6" i="2"/>
  <c r="EG5" i="2"/>
  <c r="EE5" i="2"/>
  <c r="EC5" i="2"/>
  <c r="EI3" i="2"/>
  <c r="EM3" i="2" s="1"/>
  <c r="EF3" i="1"/>
  <c r="EF4" i="1"/>
  <c r="EE4" i="1"/>
  <c r="EC4" i="1"/>
  <c r="EE10" i="1"/>
  <c r="ED10" i="1" s="1"/>
  <c r="EE9" i="1"/>
  <c r="ED9" i="1" s="1"/>
  <c r="EB5" i="1"/>
  <c r="EE5" i="1" s="1"/>
  <c r="ED5" i="1" s="1"/>
  <c r="EB7" i="1"/>
  <c r="EE7" i="1" s="1"/>
  <c r="ED7" i="1" s="1"/>
  <c r="EB6" i="1"/>
  <c r="EG4" i="1"/>
  <c r="EH10" i="1"/>
  <c r="EG10" i="1"/>
  <c r="EH9" i="1"/>
  <c r="EG9" i="1"/>
  <c r="EF10" i="1"/>
  <c r="EF9" i="1"/>
  <c r="EB8" i="1"/>
  <c r="EE8" i="1" s="1"/>
  <c r="ED8" i="1" s="1"/>
  <c r="EH4" i="1"/>
  <c r="ED16" i="1" l="1"/>
  <c r="EI16" i="1"/>
  <c r="EL16" i="1" s="1"/>
  <c r="EM16" i="1" s="1"/>
  <c r="EJ12" i="1"/>
  <c r="EK12" i="1"/>
  <c r="EL12" i="1"/>
  <c r="EM12" i="1" s="1"/>
  <c r="EJ17" i="1"/>
  <c r="EK17" i="1" s="1"/>
  <c r="EL17" i="1"/>
  <c r="EM17" i="1" s="1"/>
  <c r="EI12" i="1"/>
  <c r="ED12" i="1"/>
  <c r="EJ13" i="1"/>
  <c r="EK13" i="1" s="1"/>
  <c r="EL13" i="1"/>
  <c r="EM13" i="1" s="1"/>
  <c r="EL8" i="2"/>
  <c r="EN8" i="2" s="1"/>
  <c r="EM8" i="2"/>
  <c r="EL6" i="2"/>
  <c r="EN6" i="2" s="1"/>
  <c r="EM6" i="2"/>
  <c r="EL4" i="2"/>
  <c r="EN4" i="2" s="1"/>
  <c r="EM4" i="2"/>
  <c r="EL14" i="2"/>
  <c r="EN14" i="2"/>
  <c r="EJ15" i="2"/>
  <c r="EK15" i="2" s="1"/>
  <c r="EM15" i="2"/>
  <c r="ED14" i="2"/>
  <c r="EI14" i="2"/>
  <c r="EM14" i="2" s="1"/>
  <c r="EL15" i="2"/>
  <c r="EN15" i="2" s="1"/>
  <c r="EJ3" i="2"/>
  <c r="EK3" i="2" s="1"/>
  <c r="EK7" i="2"/>
  <c r="EK8" i="2"/>
  <c r="ED5" i="2"/>
  <c r="EI5" i="2"/>
  <c r="EK6" i="2"/>
  <c r="EL7" i="2"/>
  <c r="EN7" i="2" s="1"/>
  <c r="ED9" i="2"/>
  <c r="EI9" i="2"/>
  <c r="EM9" i="2" s="1"/>
  <c r="EL3" i="2"/>
  <c r="EN3" i="2" s="1"/>
  <c r="EK4" i="2"/>
  <c r="EI4" i="1"/>
  <c r="ED4" i="1"/>
  <c r="EC6" i="1"/>
  <c r="EE6" i="1"/>
  <c r="ED6" i="1" s="1"/>
  <c r="EH5" i="1"/>
  <c r="EC5" i="1"/>
  <c r="EC8" i="1"/>
  <c r="EI7" i="1"/>
  <c r="EC7" i="1"/>
  <c r="EI10" i="1"/>
  <c r="EL10" i="1" s="1"/>
  <c r="EM10" i="1" s="1"/>
  <c r="EI9" i="1"/>
  <c r="EL9" i="1" s="1"/>
  <c r="EM9" i="1" s="1"/>
  <c r="EG6" i="1"/>
  <c r="EG7" i="1"/>
  <c r="EG5" i="1"/>
  <c r="EH6" i="1"/>
  <c r="EH7" i="1"/>
  <c r="EH8" i="1"/>
  <c r="EG8" i="1"/>
  <c r="EJ4" i="1"/>
  <c r="EK4" i="1" s="1"/>
  <c r="EL4" i="1"/>
  <c r="EM4" i="1" s="1"/>
  <c r="EJ16" i="1" l="1"/>
  <c r="EK16" i="1" s="1"/>
  <c r="EL5" i="2"/>
  <c r="EN5" i="2" s="1"/>
  <c r="EM5" i="2"/>
  <c r="EJ5" i="2"/>
  <c r="EK5" i="2" s="1"/>
  <c r="EJ14" i="2"/>
  <c r="EK14" i="2" s="1"/>
  <c r="EJ9" i="2"/>
  <c r="EK9" i="2" s="1"/>
  <c r="EL9" i="2"/>
  <c r="EN9" i="2" s="1"/>
  <c r="EJ9" i="1"/>
  <c r="EK9" i="1" s="1"/>
  <c r="EJ7" i="1"/>
  <c r="EK7" i="1" s="1"/>
  <c r="EJ10" i="1"/>
  <c r="EK10" i="1" s="1"/>
  <c r="EL7" i="1"/>
  <c r="EM7" i="1" s="1"/>
  <c r="EI6" i="1"/>
  <c r="EJ6" i="1" s="1"/>
  <c r="EK6" i="1" s="1"/>
  <c r="EI8" i="1"/>
  <c r="EL8" i="1" s="1"/>
  <c r="EM8" i="1" s="1"/>
  <c r="EI5" i="1"/>
  <c r="EJ5" i="1" s="1"/>
  <c r="EK5" i="1" s="1"/>
  <c r="EL5" i="1" l="1"/>
  <c r="EM5" i="1" s="1"/>
  <c r="EJ8" i="1"/>
  <c r="EK8" i="1" s="1"/>
  <c r="EL6" i="1"/>
  <c r="EM6" i="1" s="1"/>
  <c r="EH3" i="1"/>
  <c r="EC3" i="1"/>
  <c r="EG3" i="1" s="1"/>
  <c r="EE3" i="1"/>
  <c r="ED3" i="1" s="1"/>
  <c r="EI3" i="1" l="1"/>
  <c r="EL3" i="1" s="1"/>
  <c r="EM3" i="1" s="1"/>
  <c r="EJ3" i="1" l="1"/>
  <c r="EK3" i="1" s="1"/>
</calcChain>
</file>

<file path=xl/sharedStrings.xml><?xml version="1.0" encoding="utf-8"?>
<sst xmlns="http://schemas.openxmlformats.org/spreadsheetml/2006/main" count="1147" uniqueCount="268">
  <si>
    <t>Today's Race Info</t>
  </si>
  <si>
    <t>TrkMast</t>
  </si>
  <si>
    <t># Lines</t>
  </si>
  <si>
    <t>Pgm</t>
  </si>
  <si>
    <t>Paceline</t>
  </si>
  <si>
    <t>Line Scores</t>
  </si>
  <si>
    <t>Pace of HORSE Velocity Ranks</t>
  </si>
  <si>
    <t>Pace of RACE Velocity Ranks</t>
  </si>
  <si>
    <t>Primary Factor Ranks</t>
  </si>
  <si>
    <t>Primary Factor Perceptor %</t>
  </si>
  <si>
    <t>Pace Potential Ranks</t>
  </si>
  <si>
    <t>Early/Late</t>
  </si>
  <si>
    <t>%</t>
  </si>
  <si>
    <t>CBL Ranks</t>
  </si>
  <si>
    <t>Supplementary Factor Ranks</t>
  </si>
  <si>
    <t>Odds / Mutuels</t>
  </si>
  <si>
    <t xml:space="preserve"> </t>
  </si>
  <si>
    <t>Adjusted Call Times</t>
  </si>
  <si>
    <t>Running Positions</t>
  </si>
  <si>
    <t>Beaten Lengths</t>
  </si>
  <si>
    <t>Pace of HORSE Velocities</t>
  </si>
  <si>
    <t>Pace of RACE Velocities</t>
  </si>
  <si>
    <t xml:space="preserve">CBL </t>
  </si>
  <si>
    <t>Pace Potentials</t>
  </si>
  <si>
    <t>Brohamer Model</t>
  </si>
  <si>
    <t>Horse</t>
  </si>
  <si>
    <t>Date</t>
  </si>
  <si>
    <t>Track</t>
  </si>
  <si>
    <t>Race #</t>
  </si>
  <si>
    <t>Dist</t>
  </si>
  <si>
    <t>Surface</t>
  </si>
  <si>
    <t>Race Type</t>
  </si>
  <si>
    <t>RC</t>
  </si>
  <si>
    <t>Ranked</t>
  </si>
  <si>
    <t>Result</t>
  </si>
  <si>
    <t>#</t>
  </si>
  <si>
    <t>Horse Name</t>
  </si>
  <si>
    <t>Layoff</t>
  </si>
  <si>
    <t>Track Cond</t>
  </si>
  <si>
    <t>APV</t>
  </si>
  <si>
    <t>CR</t>
  </si>
  <si>
    <t>BL/BL</t>
  </si>
  <si>
    <t>BL Odds</t>
  </si>
  <si>
    <t>BL/BL #</t>
  </si>
  <si>
    <t>V/DC</t>
  </si>
  <si>
    <t>Prim</t>
  </si>
  <si>
    <t>Supp</t>
  </si>
  <si>
    <t>TE</t>
  </si>
  <si>
    <t>F1</t>
  </si>
  <si>
    <t>F2</t>
  </si>
  <si>
    <t>SC</t>
  </si>
  <si>
    <t>F3</t>
  </si>
  <si>
    <t>TS</t>
  </si>
  <si>
    <t>DCL</t>
  </si>
  <si>
    <t>EPR</t>
  </si>
  <si>
    <t>LPR</t>
  </si>
  <si>
    <t>CPR</t>
  </si>
  <si>
    <t>TT</t>
  </si>
  <si>
    <t>HID</t>
  </si>
  <si>
    <t>FW</t>
  </si>
  <si>
    <t>FX</t>
  </si>
  <si>
    <t xml:space="preserve">FX </t>
  </si>
  <si>
    <t>Percep</t>
  </si>
  <si>
    <t>Percep #</t>
  </si>
  <si>
    <t>E/Ep</t>
  </si>
  <si>
    <t>L/Ep</t>
  </si>
  <si>
    <t>TPP</t>
  </si>
  <si>
    <t>Bal</t>
  </si>
  <si>
    <t>E/L Diff</t>
  </si>
  <si>
    <t>E/L Diff #</t>
  </si>
  <si>
    <t>Median</t>
  </si>
  <si>
    <t>ESP</t>
  </si>
  <si>
    <t xml:space="preserve">RS </t>
  </si>
  <si>
    <t>Fin</t>
  </si>
  <si>
    <t>TP+F3</t>
  </si>
  <si>
    <t>Ent</t>
  </si>
  <si>
    <t>SPN</t>
  </si>
  <si>
    <t>Frl-E</t>
  </si>
  <si>
    <t>Frl-L</t>
  </si>
  <si>
    <t>Frl-N</t>
  </si>
  <si>
    <t>ML Odds</t>
  </si>
  <si>
    <t>Win Odds</t>
  </si>
  <si>
    <t>Win Odds #</t>
  </si>
  <si>
    <t>ToteX #</t>
  </si>
  <si>
    <t>Win $</t>
  </si>
  <si>
    <t>Place $</t>
  </si>
  <si>
    <t>Show $</t>
  </si>
  <si>
    <t>Exacta $</t>
  </si>
  <si>
    <t>Tri $</t>
  </si>
  <si>
    <t>Sex</t>
  </si>
  <si>
    <t>Age</t>
  </si>
  <si>
    <t>Adj SR</t>
  </si>
  <si>
    <t>SR</t>
  </si>
  <si>
    <t>DTV</t>
  </si>
  <si>
    <t>Call1</t>
  </si>
  <si>
    <t>Call2</t>
  </si>
  <si>
    <t>Final</t>
  </si>
  <si>
    <t>Stretch</t>
  </si>
  <si>
    <t>DCL %</t>
  </si>
  <si>
    <t xml:space="preserve"> VDC% </t>
  </si>
  <si>
    <t xml:space="preserve"> VDC% # </t>
  </si>
  <si>
    <t>NP ES %</t>
  </si>
  <si>
    <t>NP ES #</t>
  </si>
  <si>
    <t>NP ES % Accum</t>
  </si>
  <si>
    <t>NP ES Dom</t>
  </si>
  <si>
    <t>NP Lo SR</t>
  </si>
  <si>
    <t>NP Hi SR</t>
  </si>
  <si>
    <t>NP EL #</t>
  </si>
  <si>
    <t>PL Track</t>
  </si>
  <si>
    <t>PL Race Type</t>
  </si>
  <si>
    <t>PL Days</t>
  </si>
  <si>
    <t>CSR #</t>
  </si>
  <si>
    <t>EP</t>
  </si>
  <si>
    <t>SP</t>
  </si>
  <si>
    <t>AP</t>
  </si>
  <si>
    <t>%E</t>
  </si>
  <si>
    <t>P</t>
  </si>
  <si>
    <t>ft</t>
  </si>
  <si>
    <t>S</t>
  </si>
  <si>
    <t>F</t>
  </si>
  <si>
    <t>Swing</t>
  </si>
  <si>
    <t>Late</t>
  </si>
  <si>
    <t>L</t>
  </si>
  <si>
    <t>Early 41</t>
  </si>
  <si>
    <t>Early 75</t>
  </si>
  <si>
    <t>DMR</t>
  </si>
  <si>
    <t>CL 8  3+F</t>
  </si>
  <si>
    <t>Acute</t>
  </si>
  <si>
    <t xml:space="preserve">CL 8/20 </t>
  </si>
  <si>
    <t>Plazarita</t>
  </si>
  <si>
    <t>Cayanna</t>
  </si>
  <si>
    <t xml:space="preserve">CL c8/20 </t>
  </si>
  <si>
    <t>Igotnosixes</t>
  </si>
  <si>
    <t>My B F F</t>
  </si>
  <si>
    <t>Sahha</t>
  </si>
  <si>
    <t>Silk In Silver</t>
  </si>
  <si>
    <t xml:space="preserve">CL c12.5/28 </t>
  </si>
  <si>
    <t>Astuzia</t>
  </si>
  <si>
    <t>GG</t>
  </si>
  <si>
    <t xml:space="preserve">CL 20/20 </t>
  </si>
  <si>
    <t>Preferred</t>
  </si>
  <si>
    <t>Running Style</t>
  </si>
  <si>
    <t>Typical</t>
  </si>
  <si>
    <t>%Early</t>
  </si>
  <si>
    <t>Typical %Early</t>
  </si>
  <si>
    <t>Early “E”</t>
  </si>
  <si>
    <t>Early Presser “EP”</t>
  </si>
  <si>
    <t>Presser “P”</t>
  </si>
  <si>
    <t>Sustainer “S”</t>
  </si>
  <si>
    <t>Range Early</t>
  </si>
  <si>
    <t>51.5% - 53.5%</t>
  </si>
  <si>
    <t>51.0% - 52.5%</t>
  </si>
  <si>
    <t>49.5% - 51.5%</t>
  </si>
  <si>
    <t>52.0% - 54.0%</t>
  </si>
  <si>
    <t>FINAL</t>
  </si>
  <si>
    <t>RDSS/BHM</t>
  </si>
  <si>
    <t>F1=F1</t>
  </si>
  <si>
    <t>SC=EP</t>
  </si>
  <si>
    <t>F2=TT</t>
  </si>
  <si>
    <t>TS=AP</t>
  </si>
  <si>
    <t>BHM          Adjusted Call Times Horse</t>
  </si>
  <si>
    <t>BHM                       Pace of Horse Velocities</t>
  </si>
  <si>
    <t>depending on the distsnce cells EE and EI will need to be changed.</t>
  </si>
  <si>
    <t>CL 16  3F</t>
  </si>
  <si>
    <t>When I'm Calling U</t>
  </si>
  <si>
    <t>Whodoo Pirate</t>
  </si>
  <si>
    <t>SA 40/17 N2-X</t>
  </si>
  <si>
    <t>Speckles</t>
  </si>
  <si>
    <t xml:space="preserve">CL 16/33 </t>
  </si>
  <si>
    <t>Lust For Life</t>
  </si>
  <si>
    <t xml:space="preserve">MC 32/15 </t>
  </si>
  <si>
    <t>Wicked City Woman</t>
  </si>
  <si>
    <t>D</t>
  </si>
  <si>
    <t>Early 44</t>
  </si>
  <si>
    <t>LRC</t>
  </si>
  <si>
    <t>CL 16/17 N2-L</t>
  </si>
  <si>
    <t>First Flower</t>
  </si>
  <si>
    <t xml:space="preserve">CL 40/53 </t>
  </si>
  <si>
    <t>Analemma</t>
  </si>
  <si>
    <t>E</t>
  </si>
  <si>
    <t>Early 86</t>
  </si>
  <si>
    <t xml:space="preserve">         Adjusted Call Times Horse</t>
  </si>
  <si>
    <t xml:space="preserve">                      Pace of Horse Velocities</t>
  </si>
  <si>
    <t>Adjusted Call Times Horse</t>
  </si>
  <si>
    <t>Pace of Horse Velocities</t>
  </si>
  <si>
    <t>WO</t>
  </si>
  <si>
    <t>G3 s150 3</t>
  </si>
  <si>
    <t>Paladin Bay</t>
  </si>
  <si>
    <t>Early 57</t>
  </si>
  <si>
    <t>AL 70 N1-X</t>
  </si>
  <si>
    <t>AL 59 N1-X 3+</t>
  </si>
  <si>
    <t>Serious Indeed</t>
  </si>
  <si>
    <t>G</t>
  </si>
  <si>
    <t xml:space="preserve">CL 20/29 </t>
  </si>
  <si>
    <t>CL 40 N2-L 3+</t>
  </si>
  <si>
    <t>Reeves Hill</t>
  </si>
  <si>
    <t xml:space="preserve">OC 20/24 </t>
  </si>
  <si>
    <t>OC s20 N3-L 3+F</t>
  </si>
  <si>
    <t>Queenstown</t>
  </si>
  <si>
    <t xml:space="preserve">SA 40/55 </t>
  </si>
  <si>
    <t>OC 80 N2-1Y+ 3+F</t>
  </si>
  <si>
    <t>Savvy Hester</t>
  </si>
  <si>
    <t>Early 37</t>
  </si>
  <si>
    <t xml:space="preserve">CL 16/28 </t>
  </si>
  <si>
    <t>OC 62.5 N2-X 3+</t>
  </si>
  <si>
    <t>Hurry Up Alan</t>
  </si>
  <si>
    <t>Early 30</t>
  </si>
  <si>
    <t xml:space="preserve">ST r125 </t>
  </si>
  <si>
    <t>G3 s150 3+</t>
  </si>
  <si>
    <t>I'm A Kittyhawk</t>
  </si>
  <si>
    <t>ST s100  3+F</t>
  </si>
  <si>
    <t>Checkered Past</t>
  </si>
  <si>
    <t>CL 40  3+</t>
  </si>
  <si>
    <t>Bobcaygeon</t>
  </si>
  <si>
    <t>AL s56 N3-L</t>
  </si>
  <si>
    <t xml:space="preserve">AL 59 N1-X 3+ </t>
  </si>
  <si>
    <t>CL 20  3+</t>
  </si>
  <si>
    <t>Rockinmebaby</t>
  </si>
  <si>
    <t xml:space="preserve">CL 40/48 </t>
  </si>
  <si>
    <t>Pugsley</t>
  </si>
  <si>
    <t>Early 68</t>
  </si>
  <si>
    <t>AL 75  4+</t>
  </si>
  <si>
    <t>Urban Forester</t>
  </si>
  <si>
    <t>Early 58</t>
  </si>
  <si>
    <t xml:space="preserve">ST 125 </t>
  </si>
  <si>
    <t>Thor's Piper</t>
  </si>
  <si>
    <t>G3 150</t>
  </si>
  <si>
    <t xml:space="preserve">E </t>
  </si>
  <si>
    <t>Steel Dust Dancer</t>
  </si>
  <si>
    <t>Binks Forest</t>
  </si>
  <si>
    <t xml:space="preserve">AL 75 </t>
  </si>
  <si>
    <t>Bear's Taurus</t>
  </si>
  <si>
    <t>AL s53 N2-L</t>
  </si>
  <si>
    <t>Karibu Gardens</t>
  </si>
  <si>
    <t>Early 60</t>
  </si>
  <si>
    <t>AL 59 N1-X</t>
  </si>
  <si>
    <t>Stormy Revenge</t>
  </si>
  <si>
    <t xml:space="preserve">ST s150 </t>
  </si>
  <si>
    <t>OC s40 N3-L 3+</t>
  </si>
  <si>
    <t>Air Blade</t>
  </si>
  <si>
    <t xml:space="preserve">MC 40/37 </t>
  </si>
  <si>
    <t xml:space="preserve">ST s250 </t>
  </si>
  <si>
    <t>ST s100  3+</t>
  </si>
  <si>
    <t>Moonlit Beauty</t>
  </si>
  <si>
    <t>ST s250  3</t>
  </si>
  <si>
    <t xml:space="preserve">MS 67 </t>
  </si>
  <si>
    <t>Sisterly Love</t>
  </si>
  <si>
    <t>Power Phil</t>
  </si>
  <si>
    <t xml:space="preserve">SA 16/26 </t>
  </si>
  <si>
    <t>Royal Fury</t>
  </si>
  <si>
    <t>Early 45</t>
  </si>
  <si>
    <t>Early 73</t>
  </si>
  <si>
    <t>Min</t>
  </si>
  <si>
    <t>Max</t>
  </si>
  <si>
    <t>Avg</t>
  </si>
  <si>
    <t>Stdev</t>
  </si>
  <si>
    <t>-1.5 STDEV</t>
  </si>
  <si>
    <t>+1.5 STDEV</t>
  </si>
  <si>
    <t>-3 Segma</t>
  </si>
  <si>
    <t>+3 Segma</t>
  </si>
  <si>
    <t>F1/4f</t>
  </si>
  <si>
    <t>2ndF/TT</t>
  </si>
  <si>
    <t>3rdF</t>
  </si>
  <si>
    <t>FstF/2f</t>
  </si>
  <si>
    <t>4f</t>
  </si>
  <si>
    <t>6f</t>
  </si>
  <si>
    <t>-3 Stdev</t>
  </si>
  <si>
    <t>+3 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</si>
</sst>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&quot;$&quot;#,##0.00"/>
    <numFmt numFmtId="166" formatCode="0.0%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7" fillId="0" borderId="0" applyFont="0" applyFill="0" applyBorder="0" applyAlignment="0" applyProtection="0"/>
    <xf numFmtId="0" fontId="8" fillId="9" borderId="0" applyNumberFormat="0" applyBorder="0" applyAlignment="0" applyProtection="0"/>
  </cellStyleXfs>
  <cellXfs count="115">
    <xf numFmtId="0" fontId="0" fillId="0" borderId="0" xfId="0"/>
    <xf numFmtId="0" fontId="3" fillId="4" borderId="1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/>
    <xf numFmtId="164" fontId="3" fillId="5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6" borderId="0" xfId="0" applyFont="1" applyFill="1"/>
    <xf numFmtId="0" fontId="0" fillId="7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4" xfId="0" applyFont="1" applyFill="1" applyBorder="1" applyAlignment="1" applyProtection="1">
      <alignment horizontal="left"/>
      <protection locked="0"/>
    </xf>
    <xf numFmtId="0" fontId="3" fillId="5" borderId="4" xfId="0" applyFont="1" applyFill="1" applyBorder="1" applyAlignment="1" applyProtection="1">
      <alignment horizontal="left"/>
      <protection locked="0"/>
    </xf>
    <xf numFmtId="164" fontId="3" fillId="4" borderId="4" xfId="0" applyNumberFormat="1" applyFont="1" applyFill="1" applyBorder="1" applyAlignment="1" applyProtection="1">
      <alignment horizontal="left"/>
      <protection locked="0"/>
    </xf>
    <xf numFmtId="164" fontId="3" fillId="5" borderId="4" xfId="0" applyNumberFormat="1" applyFont="1" applyFill="1" applyBorder="1" applyAlignment="1" applyProtection="1">
      <alignment horizontal="left"/>
      <protection locked="0"/>
    </xf>
    <xf numFmtId="165" fontId="3" fillId="5" borderId="4" xfId="0" applyNumberFormat="1" applyFont="1" applyFill="1" applyBorder="1" applyAlignment="1" applyProtection="1">
      <alignment horizontal="left"/>
      <protection locked="0"/>
    </xf>
    <xf numFmtId="164" fontId="3" fillId="4" borderId="4" xfId="0" applyNumberFormat="1" applyFont="1" applyFill="1" applyBorder="1" applyAlignment="1" applyProtection="1">
      <protection locked="0"/>
    </xf>
    <xf numFmtId="164" fontId="3" fillId="5" borderId="4" xfId="0" applyNumberFormat="1" applyFont="1" applyFill="1" applyBorder="1" applyAlignment="1" applyProtection="1">
      <protection locked="0"/>
    </xf>
    <xf numFmtId="0" fontId="3" fillId="6" borderId="0" xfId="0" applyFont="1" applyFill="1" applyAlignment="1"/>
    <xf numFmtId="0" fontId="3" fillId="5" borderId="0" xfId="0" applyFont="1" applyFill="1" applyAlignment="1"/>
    <xf numFmtId="0" fontId="3" fillId="0" borderId="0" xfId="0" applyFont="1" applyFill="1"/>
    <xf numFmtId="164" fontId="3" fillId="7" borderId="6" xfId="0" applyNumberFormat="1" applyFont="1" applyFill="1" applyBorder="1" applyAlignment="1" applyProtection="1">
      <alignment horizontal="left"/>
      <protection locked="0"/>
    </xf>
    <xf numFmtId="164" fontId="3" fillId="7" borderId="4" xfId="0" applyNumberFormat="1" applyFont="1" applyFill="1" applyBorder="1" applyAlignment="1" applyProtection="1">
      <alignment horizontal="center"/>
      <protection locked="0"/>
    </xf>
    <xf numFmtId="164" fontId="3" fillId="7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64" fontId="5" fillId="0" borderId="0" xfId="0" applyNumberFormat="1" applyFont="1" applyFill="1" applyAlignment="1">
      <alignment horizontal="center"/>
    </xf>
    <xf numFmtId="164" fontId="5" fillId="0" borderId="0" xfId="2" applyNumberFormat="1" applyFont="1" applyFill="1" applyAlignment="1">
      <alignment horizontal="center"/>
    </xf>
    <xf numFmtId="166" fontId="5" fillId="0" borderId="0" xfId="2" applyNumberFormat="1" applyFont="1" applyFill="1" applyAlignment="1">
      <alignment horizontal="center"/>
    </xf>
    <xf numFmtId="0" fontId="5" fillId="0" borderId="0" xfId="0" applyFont="1" applyFill="1" applyAlignment="1"/>
    <xf numFmtId="0" fontId="1" fillId="2" borderId="0" xfId="1"/>
    <xf numFmtId="164" fontId="5" fillId="0" borderId="0" xfId="2" applyNumberFormat="1" applyFont="1" applyFill="1" applyBorder="1" applyAlignment="1">
      <alignment horizontal="center"/>
    </xf>
    <xf numFmtId="164" fontId="0" fillId="0" borderId="0" xfId="0" applyNumberFormat="1"/>
    <xf numFmtId="0" fontId="5" fillId="0" borderId="0" xfId="0" applyFont="1" applyFill="1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0" fontId="6" fillId="0" borderId="0" xfId="0" applyFont="1" applyFill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164" fontId="1" fillId="2" borderId="0" xfId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 applyFill="1"/>
    <xf numFmtId="164" fontId="5" fillId="0" borderId="0" xfId="1" applyNumberFormat="1" applyFont="1" applyFill="1" applyAlignment="1">
      <alignment horizontal="center"/>
    </xf>
    <xf numFmtId="14" fontId="5" fillId="0" borderId="0" xfId="0" applyNumberFormat="1" applyFont="1"/>
    <xf numFmtId="0" fontId="5" fillId="0" borderId="0" xfId="0" applyFont="1"/>
    <xf numFmtId="0" fontId="5" fillId="0" borderId="0" xfId="0" applyFont="1" applyAlignment="1"/>
    <xf numFmtId="0" fontId="5" fillId="0" borderId="0" xfId="1" applyFont="1" applyFill="1" applyAlignment="1"/>
    <xf numFmtId="166" fontId="0" fillId="0" borderId="0" xfId="0" applyNumberFormat="1" applyBorder="1"/>
    <xf numFmtId="164" fontId="3" fillId="7" borderId="1" xfId="0" applyNumberFormat="1" applyFont="1" applyFill="1" applyBorder="1" applyAlignment="1">
      <alignment horizontal="center"/>
    </xf>
    <xf numFmtId="164" fontId="3" fillId="7" borderId="6" xfId="0" applyNumberFormat="1" applyFont="1" applyFill="1" applyBorder="1" applyAlignment="1" applyProtection="1">
      <alignment horizontal="center"/>
      <protection locked="0"/>
    </xf>
    <xf numFmtId="164" fontId="3" fillId="7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>
      <alignment horizontal="center"/>
    </xf>
    <xf numFmtId="164" fontId="5" fillId="8" borderId="0" xfId="2" applyNumberFormat="1" applyFont="1" applyFill="1" applyAlignment="1">
      <alignment horizontal="center"/>
    </xf>
    <xf numFmtId="164" fontId="5" fillId="8" borderId="0" xfId="0" applyNumberFormat="1" applyFont="1" applyFill="1" applyAlignment="1">
      <alignment horizontal="center"/>
    </xf>
    <xf numFmtId="0" fontId="0" fillId="0" borderId="0" xfId="0" applyBorder="1" applyAlignment="1">
      <alignment horizontal="center"/>
    </xf>
    <xf numFmtId="164" fontId="1" fillId="2" borderId="8" xfId="1" applyNumberFormat="1" applyBorder="1" applyAlignment="1" applyProtection="1">
      <alignment horizontal="center"/>
      <protection locked="0"/>
    </xf>
    <xf numFmtId="164" fontId="1" fillId="2" borderId="7" xfId="1" applyNumberFormat="1" applyBorder="1" applyAlignment="1">
      <alignment horizontal="center"/>
    </xf>
    <xf numFmtId="0" fontId="1" fillId="2" borderId="0" xfId="1" applyAlignment="1">
      <alignment horizontal="center"/>
    </xf>
    <xf numFmtId="164" fontId="1" fillId="2" borderId="0" xfId="1" applyNumberForma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6" fontId="5" fillId="8" borderId="0" xfId="3" applyNumberFormat="1" applyFont="1" applyFill="1" applyAlignment="1">
      <alignment horizontal="center"/>
    </xf>
    <xf numFmtId="166" fontId="0" fillId="0" borderId="0" xfId="0" applyNumberFormat="1" applyBorder="1" applyAlignment="1">
      <alignment horizontal="center"/>
    </xf>
    <xf numFmtId="2" fontId="5" fillId="8" borderId="0" xfId="2" applyNumberFormat="1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2" fontId="5" fillId="8" borderId="0" xfId="0" applyNumberFormat="1" applyFont="1" applyFill="1" applyAlignment="1">
      <alignment horizontal="center"/>
    </xf>
    <xf numFmtId="2" fontId="1" fillId="2" borderId="7" xfId="1" applyNumberFormat="1" applyBorder="1" applyAlignment="1">
      <alignment horizontal="center"/>
    </xf>
    <xf numFmtId="164" fontId="1" fillId="2" borderId="4" xfId="1" applyNumberFormat="1" applyBorder="1" applyAlignment="1" applyProtection="1">
      <alignment horizontal="center"/>
      <protection locked="0"/>
    </xf>
    <xf numFmtId="164" fontId="3" fillId="5" borderId="1" xfId="0" applyNumberFormat="1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7" borderId="2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0" fillId="5" borderId="0" xfId="0" applyFont="1" applyFill="1"/>
    <xf numFmtId="164" fontId="3" fillId="7" borderId="4" xfId="0" applyNumberFormat="1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applyAlignment="1"/>
    <xf numFmtId="164" fontId="2" fillId="3" borderId="0" xfId="2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2" fillId="3" borderId="0" xfId="2" applyNumberFormat="1" applyBorder="1" applyAlignment="1">
      <alignment horizontal="center"/>
    </xf>
    <xf numFmtId="166" fontId="2" fillId="3" borderId="0" xfId="2" applyNumberFormat="1" applyAlignment="1">
      <alignment horizontal="center"/>
    </xf>
    <xf numFmtId="0" fontId="1" fillId="0" borderId="0" xfId="1" applyFill="1" applyAlignment="1"/>
    <xf numFmtId="0" fontId="9" fillId="0" borderId="0" xfId="0" applyFont="1" applyFill="1"/>
    <xf numFmtId="0" fontId="1" fillId="0" borderId="0" xfId="1" applyFill="1"/>
    <xf numFmtId="0" fontId="9" fillId="0" borderId="0" xfId="0" applyFont="1"/>
    <xf numFmtId="164" fontId="2" fillId="3" borderId="0" xfId="2" applyNumberFormat="1"/>
    <xf numFmtId="0" fontId="2" fillId="3" borderId="0" xfId="2"/>
    <xf numFmtId="0" fontId="2" fillId="3" borderId="0" xfId="2" applyBorder="1"/>
    <xf numFmtId="0" fontId="2" fillId="3" borderId="0" xfId="2" applyAlignment="1"/>
    <xf numFmtId="0" fontId="5" fillId="0" borderId="0" xfId="0" applyFont="1" applyFill="1" applyBorder="1" applyAlignment="1"/>
    <xf numFmtId="0" fontId="2" fillId="3" borderId="0" xfId="2" applyBorder="1" applyAlignment="1"/>
    <xf numFmtId="2" fontId="5" fillId="0" borderId="0" xfId="0" applyNumberFormat="1" applyFont="1" applyFill="1" applyAlignment="1"/>
    <xf numFmtId="0" fontId="5" fillId="10" borderId="0" xfId="0" quotePrefix="1" applyFont="1" applyFill="1" applyAlignment="1"/>
    <xf numFmtId="164" fontId="5" fillId="10" borderId="0" xfId="0" applyNumberFormat="1" applyFont="1" applyFill="1" applyAlignment="1"/>
    <xf numFmtId="164" fontId="5" fillId="0" borderId="0" xfId="0" applyNumberFormat="1" applyFont="1" applyFill="1" applyAlignment="1"/>
    <xf numFmtId="164" fontId="5" fillId="11" borderId="0" xfId="0" applyNumberFormat="1" applyFont="1" applyFill="1" applyAlignment="1"/>
    <xf numFmtId="0" fontId="5" fillId="11" borderId="0" xfId="0" quotePrefix="1" applyFont="1" applyFill="1" applyAlignment="1"/>
    <xf numFmtId="164" fontId="2" fillId="3" borderId="0" xfId="2" applyNumberFormat="1" applyAlignment="1"/>
    <xf numFmtId="166" fontId="2" fillId="3" borderId="0" xfId="2" applyNumberFormat="1" applyAlignment="1"/>
    <xf numFmtId="0" fontId="8" fillId="9" borderId="0" xfId="4" quotePrefix="1" applyAlignment="1"/>
    <xf numFmtId="164" fontId="8" fillId="9" borderId="0" xfId="4" applyNumberFormat="1" applyAlignment="1"/>
    <xf numFmtId="0" fontId="8" fillId="9" borderId="0" xfId="4" quotePrefix="1" applyAlignment="1">
      <alignment horizontal="right"/>
    </xf>
    <xf numFmtId="166" fontId="8" fillId="9" borderId="0" xfId="3" applyNumberFormat="1" applyFont="1" applyFill="1" applyAlignment="1"/>
    <xf numFmtId="0" fontId="5" fillId="0" borderId="0" xfId="0" applyFont="1" applyFill="1" applyAlignment="1">
      <alignment horizontal="center"/>
    </xf>
    <xf numFmtId="164" fontId="2" fillId="3" borderId="7" xfId="2" applyNumberFormat="1" applyBorder="1" applyAlignment="1">
      <alignment horizontal="center"/>
    </xf>
    <xf numFmtId="0" fontId="2" fillId="3" borderId="7" xfId="2" applyBorder="1"/>
    <xf numFmtId="0" fontId="2" fillId="3" borderId="7" xfId="2" applyBorder="1" applyAlignment="1"/>
    <xf numFmtId="164" fontId="2" fillId="3" borderId="7" xfId="2" applyNumberFormat="1" applyBorder="1" applyAlignment="1"/>
    <xf numFmtId="164" fontId="8" fillId="9" borderId="7" xfId="4" applyNumberFormat="1" applyBorder="1" applyAlignment="1"/>
    <xf numFmtId="0" fontId="0" fillId="0" borderId="7" xfId="0" applyBorder="1"/>
  </cellXfs>
  <cellStyles count="5">
    <cellStyle name="Bad" xfId="4" builtinId="27"/>
    <cellStyle name="Good" xfId="1" builtinId="26"/>
    <cellStyle name="Neutral" xfId="2" builtinId="28"/>
    <cellStyle name="Normal" xfId="0" builtinId="0"/>
    <cellStyle name="Percent" xfId="3" builtinId="5"/>
  </cellStyles>
  <dxfs count="35"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P42"/>
  <sheetViews>
    <sheetView tabSelected="1" workbookViewId="0">
      <pane xSplit="11" topLeftCell="DZ1" activePane="topRight" state="frozen"/>
      <selection pane="topRight" activeCell="G17" sqref="G17"/>
    </sheetView>
  </sheetViews>
  <sheetFormatPr defaultRowHeight="15" x14ac:dyDescent="0.25"/>
  <cols>
    <col min="1" max="1" width="10.140625" customWidth="1"/>
    <col min="2" max="2" width="5.5703125" bestFit="1" customWidth="1"/>
    <col min="3" max="5" width="9.140625" customWidth="1"/>
    <col min="6" max="6" width="14.85546875" customWidth="1"/>
    <col min="7" max="10" width="9.140625" customWidth="1"/>
    <col min="11" max="11" width="19.42578125" bestFit="1" customWidth="1"/>
    <col min="12" max="12" width="9.140625" style="33" customWidth="1"/>
    <col min="13" max="13" width="9.140625" customWidth="1"/>
    <col min="14" max="14" width="9.140625" style="33" customWidth="1"/>
    <col min="15" max="62" width="9.140625" customWidth="1"/>
    <col min="63" max="80" width="9.140625" hidden="1" customWidth="1"/>
    <col min="81" max="81" width="9.140625" customWidth="1"/>
    <col min="83" max="83" width="11.140625" customWidth="1"/>
    <col min="85" max="85" width="10.5703125" customWidth="1"/>
    <col min="86" max="92" width="9.140625" customWidth="1"/>
    <col min="93" max="93" width="5.28515625" customWidth="1"/>
    <col min="94" max="96" width="9.140625" customWidth="1"/>
    <col min="97" max="97" width="11.42578125" customWidth="1"/>
    <col min="98" max="109" width="9.140625" customWidth="1"/>
    <col min="110" max="110" width="6.140625" customWidth="1"/>
    <col min="111" max="129" width="9.140625" customWidth="1"/>
    <col min="130" max="130" width="20.85546875" customWidth="1"/>
    <col min="131" max="134" width="12.42578125" customWidth="1"/>
    <col min="135" max="138" width="12.42578125" style="32" customWidth="1"/>
    <col min="139" max="139" width="12.42578125" customWidth="1"/>
    <col min="140" max="140" width="12.42578125" style="32" customWidth="1"/>
    <col min="141" max="145" width="12.42578125" customWidth="1"/>
  </cols>
  <sheetData>
    <row r="1" spans="1:146" s="3" customFormat="1" x14ac:dyDescent="0.25">
      <c r="A1" s="74" t="s">
        <v>0</v>
      </c>
      <c r="B1" s="74"/>
      <c r="C1" s="74"/>
      <c r="D1" s="74"/>
      <c r="E1" s="74"/>
      <c r="F1" s="74"/>
      <c r="G1" s="1" t="s">
        <v>1</v>
      </c>
      <c r="H1" s="1" t="s">
        <v>2</v>
      </c>
      <c r="I1" s="1"/>
      <c r="J1" s="2" t="s">
        <v>3</v>
      </c>
      <c r="L1" s="2"/>
      <c r="M1" s="74" t="s">
        <v>4</v>
      </c>
      <c r="N1" s="74"/>
      <c r="O1" s="74"/>
      <c r="P1" s="74"/>
      <c r="Q1" s="2"/>
      <c r="R1" s="2"/>
      <c r="S1" s="74" t="s">
        <v>5</v>
      </c>
      <c r="T1" s="74"/>
      <c r="U1" s="74"/>
      <c r="V1" s="74"/>
      <c r="W1" s="74"/>
      <c r="X1" s="74"/>
      <c r="Y1" s="77" t="s">
        <v>6</v>
      </c>
      <c r="Z1" s="77"/>
      <c r="AA1" s="77"/>
      <c r="AB1" s="77"/>
      <c r="AC1" s="77"/>
      <c r="AD1" s="77"/>
      <c r="AE1" s="77"/>
      <c r="AF1" s="74" t="s">
        <v>7</v>
      </c>
      <c r="AG1" s="74"/>
      <c r="AH1" s="74"/>
      <c r="AI1" s="74"/>
      <c r="AJ1" s="74"/>
      <c r="AK1" s="74"/>
      <c r="AL1" s="76" t="s">
        <v>8</v>
      </c>
      <c r="AM1" s="76"/>
      <c r="AN1" s="76"/>
      <c r="AO1" s="76"/>
      <c r="AP1" s="76"/>
      <c r="AQ1" s="76"/>
      <c r="AR1" s="76"/>
      <c r="AS1" s="74" t="s">
        <v>9</v>
      </c>
      <c r="AT1" s="74"/>
      <c r="AU1" s="74"/>
      <c r="AV1" s="74"/>
      <c r="AW1" s="74"/>
      <c r="AX1" s="74"/>
      <c r="AY1" s="74"/>
      <c r="AZ1" s="74"/>
      <c r="BA1" s="74"/>
      <c r="BB1" s="76" t="s">
        <v>10</v>
      </c>
      <c r="BC1" s="76"/>
      <c r="BD1" s="76"/>
      <c r="BE1" s="76"/>
      <c r="BF1" s="74" t="s">
        <v>11</v>
      </c>
      <c r="BG1" s="74"/>
      <c r="BH1" s="4" t="s">
        <v>12</v>
      </c>
      <c r="BI1" s="2"/>
      <c r="BJ1" s="2"/>
      <c r="BK1" s="74" t="s">
        <v>13</v>
      </c>
      <c r="BL1" s="74"/>
      <c r="BM1" s="74"/>
      <c r="BN1" s="2"/>
      <c r="BO1" s="74" t="s">
        <v>14</v>
      </c>
      <c r="BP1" s="74"/>
      <c r="BQ1" s="74"/>
      <c r="BR1" s="74"/>
      <c r="BS1" s="74"/>
      <c r="BT1" s="76" t="s">
        <v>15</v>
      </c>
      <c r="BU1" s="76"/>
      <c r="BV1" s="76"/>
      <c r="BW1" s="76"/>
      <c r="BX1" s="76"/>
      <c r="BY1" s="76"/>
      <c r="BZ1" s="76"/>
      <c r="CA1" s="76"/>
      <c r="CB1" s="76"/>
      <c r="CC1" s="2" t="s">
        <v>16</v>
      </c>
      <c r="CD1" s="5"/>
      <c r="CE1" s="5" t="s">
        <v>1</v>
      </c>
      <c r="CF1" s="5"/>
      <c r="CG1" s="5" t="s">
        <v>1</v>
      </c>
      <c r="CH1" s="5"/>
      <c r="CI1" s="69" t="s">
        <v>17</v>
      </c>
      <c r="CJ1" s="69"/>
      <c r="CK1" s="69"/>
      <c r="CL1" s="74" t="s">
        <v>18</v>
      </c>
      <c r="CM1" s="74"/>
      <c r="CN1" s="74"/>
      <c r="CO1" s="74"/>
      <c r="CP1" s="69" t="s">
        <v>19</v>
      </c>
      <c r="CQ1" s="69"/>
      <c r="CR1" s="69"/>
      <c r="CS1" s="69"/>
      <c r="CT1" s="75" t="s">
        <v>20</v>
      </c>
      <c r="CU1" s="75"/>
      <c r="CV1" s="75"/>
      <c r="CW1" s="75"/>
      <c r="CX1" s="75"/>
      <c r="CY1" s="75"/>
      <c r="CZ1" s="75"/>
      <c r="DA1" s="69" t="s">
        <v>21</v>
      </c>
      <c r="DB1" s="69"/>
      <c r="DC1" s="69"/>
      <c r="DD1" s="69"/>
      <c r="DE1" s="69"/>
      <c r="DF1" s="69"/>
      <c r="DG1" s="75" t="s">
        <v>22</v>
      </c>
      <c r="DH1" s="75"/>
      <c r="DI1" s="75"/>
      <c r="DJ1" s="69" t="s">
        <v>23</v>
      </c>
      <c r="DK1" s="69"/>
      <c r="DL1" s="69"/>
      <c r="DM1" s="6"/>
      <c r="DN1" s="6"/>
      <c r="DO1" s="6"/>
      <c r="DP1" s="6"/>
      <c r="DQ1" s="6"/>
      <c r="DR1" s="6"/>
      <c r="DS1" s="6"/>
      <c r="DZ1" s="49" t="s">
        <v>24</v>
      </c>
      <c r="EA1" s="70" t="s">
        <v>181</v>
      </c>
      <c r="EB1" s="71"/>
      <c r="EC1" s="71"/>
      <c r="ED1" s="71"/>
      <c r="EE1" s="71"/>
      <c r="EF1" s="72" t="s">
        <v>182</v>
      </c>
      <c r="EG1" s="70"/>
      <c r="EH1" s="73"/>
      <c r="EI1" s="73"/>
      <c r="EJ1" s="73"/>
      <c r="EK1" s="73"/>
      <c r="EL1" s="73"/>
      <c r="EM1" s="7"/>
      <c r="EN1" s="7" t="s">
        <v>25</v>
      </c>
      <c r="EO1" s="7" t="s">
        <v>25</v>
      </c>
      <c r="EP1" s="8"/>
    </row>
    <row r="2" spans="1:146" s="3" customFormat="1" x14ac:dyDescent="0.25">
      <c r="A2" s="9" t="s">
        <v>26</v>
      </c>
      <c r="B2" s="9" t="s">
        <v>27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10" t="s">
        <v>35</v>
      </c>
      <c r="K2" s="10" t="s">
        <v>36</v>
      </c>
      <c r="L2" s="10" t="s">
        <v>37</v>
      </c>
      <c r="M2" s="9" t="s">
        <v>35</v>
      </c>
      <c r="N2" s="9" t="s">
        <v>29</v>
      </c>
      <c r="O2" s="9" t="s">
        <v>30</v>
      </c>
      <c r="P2" s="9" t="s">
        <v>38</v>
      </c>
      <c r="Q2" s="10" t="s">
        <v>39</v>
      </c>
      <c r="R2" s="10" t="s">
        <v>40</v>
      </c>
      <c r="S2" s="9" t="s">
        <v>41</v>
      </c>
      <c r="T2" s="9" t="s">
        <v>42</v>
      </c>
      <c r="U2" s="9" t="s">
        <v>43</v>
      </c>
      <c r="V2" s="9" t="s">
        <v>44</v>
      </c>
      <c r="W2" s="9" t="s">
        <v>45</v>
      </c>
      <c r="X2" s="9" t="s">
        <v>46</v>
      </c>
      <c r="Y2" s="10" t="s">
        <v>47</v>
      </c>
      <c r="Z2" s="10" t="s">
        <v>48</v>
      </c>
      <c r="AA2" s="10" t="s">
        <v>49</v>
      </c>
      <c r="AB2" s="10" t="s">
        <v>50</v>
      </c>
      <c r="AC2" s="10" t="s">
        <v>51</v>
      </c>
      <c r="AD2" s="10" t="s">
        <v>52</v>
      </c>
      <c r="AE2" s="10" t="s">
        <v>53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10" t="s">
        <v>54</v>
      </c>
      <c r="AM2" s="10" t="s">
        <v>55</v>
      </c>
      <c r="AN2" s="10" t="s">
        <v>56</v>
      </c>
      <c r="AO2" s="10" t="s">
        <v>57</v>
      </c>
      <c r="AP2" s="10" t="s">
        <v>58</v>
      </c>
      <c r="AQ2" s="10" t="s">
        <v>59</v>
      </c>
      <c r="AR2" s="10" t="s">
        <v>60</v>
      </c>
      <c r="AS2" s="11" t="s">
        <v>54</v>
      </c>
      <c r="AT2" s="11" t="s">
        <v>55</v>
      </c>
      <c r="AU2" s="11" t="s">
        <v>56</v>
      </c>
      <c r="AV2" s="11" t="s">
        <v>57</v>
      </c>
      <c r="AW2" s="11" t="s">
        <v>58</v>
      </c>
      <c r="AX2" s="11" t="s">
        <v>59</v>
      </c>
      <c r="AY2" s="11" t="s">
        <v>61</v>
      </c>
      <c r="AZ2" s="11" t="s">
        <v>62</v>
      </c>
      <c r="BA2" s="9" t="s">
        <v>63</v>
      </c>
      <c r="BB2" s="10" t="s">
        <v>64</v>
      </c>
      <c r="BC2" s="10" t="s">
        <v>65</v>
      </c>
      <c r="BD2" s="10" t="s">
        <v>66</v>
      </c>
      <c r="BE2" s="10" t="s">
        <v>67</v>
      </c>
      <c r="BF2" s="11" t="s">
        <v>68</v>
      </c>
      <c r="BG2" s="9" t="s">
        <v>69</v>
      </c>
      <c r="BH2" s="12" t="s">
        <v>70</v>
      </c>
      <c r="BI2" s="10" t="s">
        <v>71</v>
      </c>
      <c r="BJ2" s="10" t="s">
        <v>72</v>
      </c>
      <c r="BK2" s="9" t="s">
        <v>48</v>
      </c>
      <c r="BL2" s="9" t="s">
        <v>50</v>
      </c>
      <c r="BM2" s="9" t="s">
        <v>73</v>
      </c>
      <c r="BN2" s="10" t="s">
        <v>74</v>
      </c>
      <c r="BO2" s="9" t="s">
        <v>75</v>
      </c>
      <c r="BP2" s="9" t="s">
        <v>76</v>
      </c>
      <c r="BQ2" s="9" t="s">
        <v>77</v>
      </c>
      <c r="BR2" s="9" t="s">
        <v>78</v>
      </c>
      <c r="BS2" s="9" t="s">
        <v>79</v>
      </c>
      <c r="BT2" s="12" t="s">
        <v>80</v>
      </c>
      <c r="BU2" s="12" t="s">
        <v>81</v>
      </c>
      <c r="BV2" s="10" t="s">
        <v>82</v>
      </c>
      <c r="BW2" s="10" t="s">
        <v>83</v>
      </c>
      <c r="BX2" s="13" t="s">
        <v>84</v>
      </c>
      <c r="BY2" s="13" t="s">
        <v>85</v>
      </c>
      <c r="BZ2" s="13" t="s">
        <v>86</v>
      </c>
      <c r="CA2" s="13" t="s">
        <v>87</v>
      </c>
      <c r="CB2" s="13" t="s">
        <v>88</v>
      </c>
      <c r="CC2" s="10" t="s">
        <v>89</v>
      </c>
      <c r="CD2" s="9" t="s">
        <v>90</v>
      </c>
      <c r="CE2" s="9" t="s">
        <v>32</v>
      </c>
      <c r="CF2" s="9" t="s">
        <v>91</v>
      </c>
      <c r="CG2" s="9" t="s">
        <v>92</v>
      </c>
      <c r="CH2" s="9" t="s">
        <v>93</v>
      </c>
      <c r="CI2" s="12" t="s">
        <v>94</v>
      </c>
      <c r="CJ2" s="12" t="s">
        <v>95</v>
      </c>
      <c r="CK2" s="12" t="s">
        <v>96</v>
      </c>
      <c r="CL2" s="9" t="s">
        <v>94</v>
      </c>
      <c r="CM2" s="9" t="s">
        <v>95</v>
      </c>
      <c r="CN2" s="9" t="s">
        <v>97</v>
      </c>
      <c r="CO2" s="9" t="s">
        <v>96</v>
      </c>
      <c r="CP2" s="12" t="s">
        <v>94</v>
      </c>
      <c r="CQ2" s="12" t="s">
        <v>95</v>
      </c>
      <c r="CR2" s="12" t="s">
        <v>97</v>
      </c>
      <c r="CS2" s="12" t="s">
        <v>96</v>
      </c>
      <c r="CT2" s="11" t="s">
        <v>47</v>
      </c>
      <c r="CU2" s="11" t="s">
        <v>48</v>
      </c>
      <c r="CV2" s="11" t="s">
        <v>49</v>
      </c>
      <c r="CW2" s="11" t="s">
        <v>50</v>
      </c>
      <c r="CX2" s="11" t="s">
        <v>51</v>
      </c>
      <c r="CY2" s="11" t="s">
        <v>52</v>
      </c>
      <c r="CZ2" s="11" t="s">
        <v>98</v>
      </c>
      <c r="DA2" s="12" t="s">
        <v>47</v>
      </c>
      <c r="DB2" s="12" t="s">
        <v>48</v>
      </c>
      <c r="DC2" s="12" t="s">
        <v>49</v>
      </c>
      <c r="DD2" s="12" t="s">
        <v>50</v>
      </c>
      <c r="DE2" s="12" t="s">
        <v>51</v>
      </c>
      <c r="DF2" s="12" t="s">
        <v>52</v>
      </c>
      <c r="DG2" s="14" t="s">
        <v>48</v>
      </c>
      <c r="DH2" s="14" t="s">
        <v>50</v>
      </c>
      <c r="DI2" s="14" t="s">
        <v>96</v>
      </c>
      <c r="DJ2" s="15" t="s">
        <v>64</v>
      </c>
      <c r="DK2" s="15" t="s">
        <v>65</v>
      </c>
      <c r="DL2" s="15" t="s">
        <v>66</v>
      </c>
      <c r="DM2" s="16" t="s">
        <v>99</v>
      </c>
      <c r="DN2" s="16" t="s">
        <v>100</v>
      </c>
      <c r="DO2" s="16" t="s">
        <v>101</v>
      </c>
      <c r="DP2" s="16" t="s">
        <v>102</v>
      </c>
      <c r="DQ2" s="16" t="s">
        <v>103</v>
      </c>
      <c r="DR2" s="16" t="s">
        <v>104</v>
      </c>
      <c r="DS2" s="16" t="s">
        <v>105</v>
      </c>
      <c r="DT2" s="17" t="s">
        <v>106</v>
      </c>
      <c r="DU2" s="17" t="s">
        <v>107</v>
      </c>
      <c r="DV2" s="17" t="s">
        <v>108</v>
      </c>
      <c r="DW2" s="17" t="s">
        <v>109</v>
      </c>
      <c r="DX2" s="17" t="s">
        <v>110</v>
      </c>
      <c r="DY2" s="17" t="s">
        <v>111</v>
      </c>
      <c r="DZ2" s="49"/>
      <c r="EA2" s="50" t="s">
        <v>263</v>
      </c>
      <c r="EB2" s="20" t="s">
        <v>264</v>
      </c>
      <c r="EC2" s="21" t="s">
        <v>261</v>
      </c>
      <c r="ED2" s="21" t="s">
        <v>262</v>
      </c>
      <c r="EE2" s="56" t="s">
        <v>154</v>
      </c>
      <c r="EF2" s="50" t="s">
        <v>48</v>
      </c>
      <c r="EG2" s="20" t="s">
        <v>57</v>
      </c>
      <c r="EH2" s="20" t="s">
        <v>112</v>
      </c>
      <c r="EI2" s="68" t="s">
        <v>51</v>
      </c>
      <c r="EJ2" s="20" t="s">
        <v>113</v>
      </c>
      <c r="EK2" s="20" t="s">
        <v>114</v>
      </c>
      <c r="EL2" s="20" t="s">
        <v>47</v>
      </c>
      <c r="EM2" s="21" t="s">
        <v>60</v>
      </c>
      <c r="EN2" s="21" t="s">
        <v>115</v>
      </c>
      <c r="EO2" s="21" t="s">
        <v>71</v>
      </c>
    </row>
    <row r="3" spans="1:146" s="45" customFormat="1" x14ac:dyDescent="0.25">
      <c r="A3" s="44">
        <v>41878</v>
      </c>
      <c r="B3" s="45" t="s">
        <v>125</v>
      </c>
      <c r="C3" s="45">
        <v>1</v>
      </c>
      <c r="D3" s="45">
        <v>6</v>
      </c>
      <c r="E3" s="45" t="s">
        <v>116</v>
      </c>
      <c r="F3" s="45" t="s">
        <v>163</v>
      </c>
      <c r="G3" s="45">
        <v>82</v>
      </c>
      <c r="H3" s="45">
        <v>7</v>
      </c>
      <c r="J3" s="45">
        <v>1</v>
      </c>
      <c r="K3" s="45" t="s">
        <v>164</v>
      </c>
      <c r="L3" s="45">
        <v>20</v>
      </c>
      <c r="M3" s="45">
        <v>2</v>
      </c>
      <c r="N3" s="45">
        <v>6</v>
      </c>
      <c r="O3" s="45" t="s">
        <v>116</v>
      </c>
      <c r="P3" s="45" t="s">
        <v>117</v>
      </c>
      <c r="Q3" s="45">
        <v>5</v>
      </c>
      <c r="R3" s="45">
        <v>3</v>
      </c>
      <c r="S3" s="45">
        <v>20.5</v>
      </c>
      <c r="T3" s="45">
        <v>1.8</v>
      </c>
      <c r="U3" s="45">
        <v>1</v>
      </c>
      <c r="V3" s="45">
        <v>1</v>
      </c>
      <c r="W3" s="45">
        <v>1</v>
      </c>
      <c r="X3" s="45">
        <v>1</v>
      </c>
      <c r="Y3" s="45">
        <v>1</v>
      </c>
      <c r="Z3" s="45">
        <v>7</v>
      </c>
      <c r="AA3" s="45">
        <v>1</v>
      </c>
      <c r="AB3" s="45">
        <v>2</v>
      </c>
      <c r="AC3" s="45">
        <v>1</v>
      </c>
      <c r="AD3" s="45">
        <v>1</v>
      </c>
      <c r="AE3" s="45">
        <v>2</v>
      </c>
      <c r="AF3" s="45">
        <v>2</v>
      </c>
      <c r="AG3" s="45">
        <v>1</v>
      </c>
      <c r="AH3" s="45">
        <v>3</v>
      </c>
      <c r="AI3" s="45">
        <v>2</v>
      </c>
      <c r="AJ3" s="45">
        <v>4</v>
      </c>
      <c r="AK3" s="45">
        <v>2</v>
      </c>
      <c r="AL3" s="45">
        <v>4</v>
      </c>
      <c r="AM3" s="45">
        <v>1</v>
      </c>
      <c r="AN3" s="45">
        <v>1</v>
      </c>
      <c r="AO3" s="45">
        <v>1</v>
      </c>
      <c r="AP3" s="45">
        <v>1</v>
      </c>
      <c r="AQ3" s="45">
        <v>1</v>
      </c>
      <c r="AR3" s="45">
        <v>5</v>
      </c>
      <c r="AS3" s="45">
        <v>2.2999999999999998</v>
      </c>
      <c r="AT3" s="45">
        <v>0</v>
      </c>
      <c r="AU3" s="45">
        <v>0</v>
      </c>
      <c r="AV3" s="45">
        <v>0</v>
      </c>
      <c r="AW3" s="45">
        <v>0</v>
      </c>
      <c r="AX3" s="45">
        <v>0</v>
      </c>
      <c r="AY3" s="45">
        <v>1.6</v>
      </c>
      <c r="AZ3" s="45">
        <v>0</v>
      </c>
      <c r="BA3" s="45">
        <v>1</v>
      </c>
      <c r="BB3" s="45">
        <v>1</v>
      </c>
      <c r="BC3" s="45">
        <v>3</v>
      </c>
      <c r="BD3" s="45">
        <v>1</v>
      </c>
      <c r="BE3" s="45">
        <v>4</v>
      </c>
      <c r="BF3" s="45">
        <v>-3</v>
      </c>
      <c r="BG3" s="45">
        <v>-2</v>
      </c>
      <c r="BH3" s="45">
        <v>67.8</v>
      </c>
      <c r="BI3" s="45" t="s">
        <v>113</v>
      </c>
      <c r="BJ3" s="31" t="s">
        <v>116</v>
      </c>
      <c r="BK3" s="45">
        <v>7</v>
      </c>
      <c r="BL3" s="45">
        <v>2</v>
      </c>
      <c r="BM3" s="45">
        <v>1</v>
      </c>
      <c r="BN3" s="45">
        <v>1</v>
      </c>
      <c r="BO3" s="45">
        <v>1</v>
      </c>
      <c r="BP3" s="45">
        <v>1</v>
      </c>
      <c r="BQ3" s="45">
        <v>5</v>
      </c>
      <c r="BR3" s="45">
        <v>1</v>
      </c>
      <c r="BS3" s="45">
        <v>1</v>
      </c>
      <c r="BT3" s="45">
        <v>3</v>
      </c>
      <c r="CC3" s="45" t="s">
        <v>119</v>
      </c>
      <c r="CD3" s="45">
        <v>3</v>
      </c>
      <c r="CE3" s="45">
        <v>87</v>
      </c>
      <c r="CF3" s="45">
        <v>81</v>
      </c>
      <c r="CG3" s="45">
        <v>88</v>
      </c>
      <c r="CH3" s="45">
        <v>13</v>
      </c>
      <c r="CI3" s="45">
        <v>22.1</v>
      </c>
      <c r="CJ3" s="45">
        <v>45.6</v>
      </c>
      <c r="CK3" s="45">
        <v>70.900000000000006</v>
      </c>
      <c r="CL3" s="46">
        <v>7</v>
      </c>
      <c r="CM3" s="46">
        <v>6</v>
      </c>
      <c r="CN3" s="46">
        <v>3</v>
      </c>
      <c r="CO3" s="46">
        <v>2</v>
      </c>
      <c r="CP3" s="46">
        <v>13.1</v>
      </c>
      <c r="CQ3" s="46">
        <v>6</v>
      </c>
      <c r="CR3" s="46">
        <v>0.6</v>
      </c>
      <c r="CS3" s="45">
        <v>0.5</v>
      </c>
      <c r="CT3" s="45">
        <v>167.5</v>
      </c>
      <c r="CU3" s="45">
        <v>54.8</v>
      </c>
      <c r="CV3" s="45">
        <v>58.7</v>
      </c>
      <c r="CW3" s="45">
        <v>56.8</v>
      </c>
      <c r="CX3" s="45">
        <v>54</v>
      </c>
      <c r="CY3" s="45">
        <v>55.8</v>
      </c>
      <c r="CZ3" s="45">
        <v>95.1</v>
      </c>
      <c r="DA3" s="45">
        <v>168.1</v>
      </c>
      <c r="DB3" s="45">
        <v>59.7</v>
      </c>
      <c r="DC3" s="45">
        <v>56.2</v>
      </c>
      <c r="DD3" s="45">
        <v>57.9</v>
      </c>
      <c r="DE3" s="45">
        <v>52.2</v>
      </c>
      <c r="DF3" s="45">
        <v>55.9</v>
      </c>
      <c r="DG3" s="45">
        <v>9.1999999999999993</v>
      </c>
      <c r="DH3" s="45">
        <v>0.6</v>
      </c>
      <c r="DI3" s="45">
        <v>0</v>
      </c>
      <c r="DJ3" s="45">
        <v>94</v>
      </c>
      <c r="DK3" s="45">
        <v>86</v>
      </c>
      <c r="DL3" s="45">
        <v>91</v>
      </c>
      <c r="DM3" s="45">
        <v>0</v>
      </c>
      <c r="DN3" s="45">
        <v>1</v>
      </c>
      <c r="DO3" s="45">
        <v>0</v>
      </c>
      <c r="DP3" s="45">
        <v>6</v>
      </c>
      <c r="DQ3" s="45" t="s">
        <v>121</v>
      </c>
      <c r="DS3" s="45">
        <v>75</v>
      </c>
      <c r="DT3" s="45">
        <v>81</v>
      </c>
      <c r="DU3" s="45">
        <v>-1</v>
      </c>
      <c r="DV3" s="45" t="s">
        <v>125</v>
      </c>
      <c r="DW3" s="45" t="s">
        <v>136</v>
      </c>
      <c r="DX3" s="45">
        <v>20</v>
      </c>
      <c r="DY3" s="45">
        <v>2</v>
      </c>
      <c r="DZ3" s="42"/>
      <c r="EA3" s="64">
        <f>1320/CU3</f>
        <v>24.087591240875913</v>
      </c>
      <c r="EB3" s="65">
        <f>(1320/CV3)+EA3</f>
        <v>46.574814409530084</v>
      </c>
      <c r="EC3" s="66">
        <f>EB3-EA3</f>
        <v>22.487223168654172</v>
      </c>
      <c r="ED3" s="65">
        <f>EE3-EB3</f>
        <v>24.444444444444436</v>
      </c>
      <c r="EE3" s="67">
        <f t="shared" ref="EE3:EE9" si="0">(1320/CX3)+EB3</f>
        <v>71.01925885397452</v>
      </c>
      <c r="EF3" s="52">
        <f>1320/EA3</f>
        <v>54.8</v>
      </c>
      <c r="EG3" s="54">
        <f>1320/EC3</f>
        <v>58.7</v>
      </c>
      <c r="EH3" s="24">
        <f>2680/EB3</f>
        <v>57.541828861300232</v>
      </c>
      <c r="EI3" s="59">
        <f t="shared" ref="EI3:EI9" si="1">1320/(EE3-EB3)</f>
        <v>54.000000000000021</v>
      </c>
      <c r="EJ3" s="24">
        <f>(EF3+EG3+EI3)/3</f>
        <v>55.833333333333343</v>
      </c>
      <c r="EK3" s="54">
        <f>(EH3+EJ3)/2</f>
        <v>56.687581097316787</v>
      </c>
      <c r="EL3" s="25">
        <f t="shared" ref="EL3:EL9" si="2">(EH3+EI3)</f>
        <v>111.54182886130025</v>
      </c>
      <c r="EM3" s="25">
        <f>(EF3+EI3)/2</f>
        <v>54.400000000000006</v>
      </c>
      <c r="EN3" s="62">
        <f t="shared" ref="EN3:EN9" si="3">EH3/EL3</f>
        <v>0.51587668454721325</v>
      </c>
      <c r="EO3" s="108" t="str">
        <f t="shared" ref="EO3:EO9" si="4">BJ3</f>
        <v>P</v>
      </c>
    </row>
    <row r="4" spans="1:146" s="45" customFormat="1" x14ac:dyDescent="0.25">
      <c r="A4" s="44">
        <v>41878</v>
      </c>
      <c r="B4" s="45" t="s">
        <v>125</v>
      </c>
      <c r="C4" s="45">
        <v>1</v>
      </c>
      <c r="D4" s="45">
        <v>6</v>
      </c>
      <c r="E4" s="45" t="s">
        <v>116</v>
      </c>
      <c r="F4" s="45" t="s">
        <v>163</v>
      </c>
      <c r="G4" s="45">
        <v>82</v>
      </c>
      <c r="H4" s="45">
        <v>7</v>
      </c>
      <c r="J4" s="45">
        <v>2</v>
      </c>
      <c r="K4" s="45" t="s">
        <v>165</v>
      </c>
      <c r="L4" s="45">
        <v>39</v>
      </c>
      <c r="M4" s="45">
        <v>3</v>
      </c>
      <c r="N4" s="45">
        <v>6</v>
      </c>
      <c r="O4" s="45" t="s">
        <v>116</v>
      </c>
      <c r="P4" s="45" t="s">
        <v>117</v>
      </c>
      <c r="Q4" s="45">
        <v>6</v>
      </c>
      <c r="R4" s="45">
        <v>4</v>
      </c>
      <c r="S4" s="45">
        <v>19.3</v>
      </c>
      <c r="T4" s="45">
        <v>2</v>
      </c>
      <c r="U4" s="45">
        <v>2</v>
      </c>
      <c r="V4" s="45">
        <v>2</v>
      </c>
      <c r="W4" s="45">
        <v>2</v>
      </c>
      <c r="X4" s="45">
        <v>2</v>
      </c>
      <c r="Y4" s="45">
        <v>2</v>
      </c>
      <c r="Z4" s="45">
        <v>6</v>
      </c>
      <c r="AA4" s="45">
        <v>2</v>
      </c>
      <c r="AB4" s="45">
        <v>3</v>
      </c>
      <c r="AC4" s="45">
        <v>3</v>
      </c>
      <c r="AD4" s="45">
        <v>2</v>
      </c>
      <c r="AE4" s="45">
        <v>4</v>
      </c>
      <c r="AF4" s="45">
        <v>4</v>
      </c>
      <c r="AG4" s="45">
        <v>4</v>
      </c>
      <c r="AH4" s="45">
        <v>1</v>
      </c>
      <c r="AI4" s="45">
        <v>3</v>
      </c>
      <c r="AJ4" s="45">
        <v>5</v>
      </c>
      <c r="AK4" s="45">
        <v>4</v>
      </c>
      <c r="AL4" s="45">
        <v>2</v>
      </c>
      <c r="AM4" s="45">
        <v>3</v>
      </c>
      <c r="AN4" s="45">
        <v>2</v>
      </c>
      <c r="AO4" s="45">
        <v>2</v>
      </c>
      <c r="AP4" s="45">
        <v>2</v>
      </c>
      <c r="AQ4" s="45">
        <v>2</v>
      </c>
      <c r="AR4" s="45">
        <v>6</v>
      </c>
      <c r="AS4" s="45">
        <v>1.4</v>
      </c>
      <c r="AT4" s="45">
        <v>5.0999999999999996</v>
      </c>
      <c r="AU4" s="45">
        <v>2.1</v>
      </c>
      <c r="AV4" s="45">
        <v>4.2</v>
      </c>
      <c r="AW4" s="45">
        <v>5.3</v>
      </c>
      <c r="AX4" s="45">
        <v>1.1000000000000001</v>
      </c>
      <c r="AY4" s="45">
        <v>1.9</v>
      </c>
      <c r="AZ4" s="45">
        <v>17.2</v>
      </c>
      <c r="BA4" s="45">
        <v>2</v>
      </c>
      <c r="BB4" s="45">
        <v>2</v>
      </c>
      <c r="BC4" s="45">
        <v>5</v>
      </c>
      <c r="BD4" s="45">
        <v>2</v>
      </c>
      <c r="BE4" s="45">
        <v>7</v>
      </c>
      <c r="BF4" s="45">
        <v>2.2999999999999998</v>
      </c>
      <c r="BH4" s="45">
        <v>68.400000000000006</v>
      </c>
      <c r="BI4" s="45" t="s">
        <v>116</v>
      </c>
      <c r="BJ4" s="47" t="s">
        <v>116</v>
      </c>
      <c r="BK4" s="45">
        <v>6</v>
      </c>
      <c r="BL4" s="45">
        <v>3</v>
      </c>
      <c r="BM4" s="45">
        <v>2</v>
      </c>
      <c r="BN4" s="45">
        <v>3</v>
      </c>
      <c r="BO4" s="45">
        <v>2</v>
      </c>
      <c r="BP4" s="45">
        <v>2</v>
      </c>
      <c r="BQ4" s="45">
        <v>6</v>
      </c>
      <c r="BR4" s="45">
        <v>2</v>
      </c>
      <c r="BS4" s="45">
        <v>3</v>
      </c>
      <c r="BT4" s="45">
        <v>4</v>
      </c>
      <c r="CC4" s="45" t="s">
        <v>119</v>
      </c>
      <c r="CD4" s="45">
        <v>3</v>
      </c>
      <c r="CE4" s="45">
        <v>77</v>
      </c>
      <c r="CF4" s="45">
        <v>77</v>
      </c>
      <c r="CG4" s="45">
        <v>75</v>
      </c>
      <c r="CH4" s="45">
        <v>6</v>
      </c>
      <c r="CI4" s="45">
        <v>22.9</v>
      </c>
      <c r="CJ4" s="45">
        <v>46.1</v>
      </c>
      <c r="CK4" s="45">
        <v>71.7</v>
      </c>
      <c r="CL4" s="46">
        <v>5</v>
      </c>
      <c r="CM4" s="46">
        <v>4</v>
      </c>
      <c r="CN4" s="46">
        <v>2</v>
      </c>
      <c r="CO4" s="46">
        <v>3</v>
      </c>
      <c r="CP4" s="45">
        <v>4.0999999999999996</v>
      </c>
      <c r="CQ4" s="45">
        <v>2.7</v>
      </c>
      <c r="CR4" s="45">
        <v>0.5</v>
      </c>
      <c r="CS4" s="45">
        <v>0.2</v>
      </c>
      <c r="CT4" s="45">
        <v>165.9</v>
      </c>
      <c r="CU4" s="45">
        <v>56.2</v>
      </c>
      <c r="CV4" s="45">
        <v>57.4</v>
      </c>
      <c r="CW4" s="45">
        <v>56.8</v>
      </c>
      <c r="CX4" s="45">
        <v>52.4</v>
      </c>
      <c r="CY4" s="45">
        <v>55.2</v>
      </c>
      <c r="CZ4" s="45">
        <v>92.3</v>
      </c>
      <c r="DA4" s="45">
        <v>166.1</v>
      </c>
      <c r="DB4" s="45">
        <v>57.6</v>
      </c>
      <c r="DC4" s="45">
        <v>56.9</v>
      </c>
      <c r="DD4" s="45">
        <v>57.3</v>
      </c>
      <c r="DE4" s="45">
        <v>51.6</v>
      </c>
      <c r="DF4" s="45">
        <v>55.2</v>
      </c>
      <c r="DG4" s="45">
        <v>5.5</v>
      </c>
      <c r="DH4" s="45">
        <v>0.7</v>
      </c>
      <c r="DI4" s="45">
        <v>4.9000000000000004</v>
      </c>
      <c r="DJ4" s="45">
        <v>93</v>
      </c>
      <c r="DK4" s="45">
        <v>85</v>
      </c>
      <c r="DL4" s="45">
        <v>90</v>
      </c>
      <c r="DM4" s="45">
        <v>1.6</v>
      </c>
      <c r="DN4" s="45">
        <v>2</v>
      </c>
      <c r="DO4" s="45">
        <v>8</v>
      </c>
      <c r="DP4" s="45">
        <v>3</v>
      </c>
      <c r="DQ4" s="45" t="s">
        <v>120</v>
      </c>
      <c r="DS4" s="45">
        <v>72</v>
      </c>
      <c r="DT4" s="45">
        <v>77</v>
      </c>
      <c r="DU4" s="45">
        <v>1</v>
      </c>
      <c r="DV4" s="45" t="s">
        <v>138</v>
      </c>
      <c r="DW4" s="45" t="s">
        <v>166</v>
      </c>
      <c r="DX4" s="45">
        <v>39</v>
      </c>
      <c r="DY4" s="45">
        <v>4</v>
      </c>
      <c r="DZ4" s="33" t="s">
        <v>155</v>
      </c>
      <c r="EA4" s="64">
        <f t="shared" ref="EA4:EA9" si="5">1320/CU4</f>
        <v>23.487544483985765</v>
      </c>
      <c r="EB4" s="65">
        <f t="shared" ref="EB4:EB9" si="6">(1320/CV4)+EA4</f>
        <v>46.484060163428275</v>
      </c>
      <c r="EC4" s="66">
        <f t="shared" ref="EC4:EC9" si="7">EB4-EA4</f>
        <v>22.99651567944251</v>
      </c>
      <c r="ED4" s="65">
        <f t="shared" ref="ED4:ED9" si="8">EE4-EB4</f>
        <v>25.190839694656482</v>
      </c>
      <c r="EE4" s="67">
        <f t="shared" si="0"/>
        <v>71.674899858084757</v>
      </c>
      <c r="EF4" s="52">
        <f t="shared" ref="EF4:EF9" si="9">1320/EA4</f>
        <v>56.2</v>
      </c>
      <c r="EG4" s="54">
        <f t="shared" ref="EG4:EG9" si="10">1320/(EB4-EA4)</f>
        <v>57.4</v>
      </c>
      <c r="EH4" s="24">
        <f t="shared" ref="EH4:EH9" si="11">2680/EB4</f>
        <v>57.654172001707209</v>
      </c>
      <c r="EI4" s="59">
        <f t="shared" si="1"/>
        <v>52.400000000000013</v>
      </c>
      <c r="EJ4" s="24">
        <f t="shared" ref="EJ4:EJ9" si="12">(EF4+EG4+EI4)/3</f>
        <v>55.333333333333336</v>
      </c>
      <c r="EK4" s="54">
        <f t="shared" ref="EK4:EK9" si="13">(EH4+EJ4)/2</f>
        <v>56.493752667520269</v>
      </c>
      <c r="EL4" s="25">
        <f t="shared" si="2"/>
        <v>110.05417200170723</v>
      </c>
      <c r="EM4" s="25">
        <f t="shared" ref="EM4:EM9" si="14">(EF4+EI4)/2</f>
        <v>54.300000000000011</v>
      </c>
      <c r="EN4" s="62">
        <f t="shared" si="3"/>
        <v>0.52387084426761066</v>
      </c>
      <c r="EO4" s="108" t="str">
        <f t="shared" si="4"/>
        <v>P</v>
      </c>
    </row>
    <row r="5" spans="1:146" s="45" customFormat="1" x14ac:dyDescent="0.25">
      <c r="A5" s="44">
        <v>41878</v>
      </c>
      <c r="B5" s="45" t="s">
        <v>125</v>
      </c>
      <c r="C5" s="45">
        <v>1</v>
      </c>
      <c r="D5" s="45">
        <v>6</v>
      </c>
      <c r="E5" s="45" t="s">
        <v>116</v>
      </c>
      <c r="F5" s="45" t="s">
        <v>163</v>
      </c>
      <c r="G5" s="45">
        <v>82</v>
      </c>
      <c r="H5" s="45">
        <v>7</v>
      </c>
      <c r="J5" s="45">
        <v>6</v>
      </c>
      <c r="K5" s="45" t="s">
        <v>167</v>
      </c>
      <c r="L5" s="45">
        <v>20</v>
      </c>
      <c r="M5" s="45">
        <v>1</v>
      </c>
      <c r="N5" s="45">
        <v>6.5</v>
      </c>
      <c r="O5" s="45" t="s">
        <v>116</v>
      </c>
      <c r="P5" s="45" t="s">
        <v>117</v>
      </c>
      <c r="Q5" s="45">
        <v>3</v>
      </c>
      <c r="R5" s="45">
        <v>6</v>
      </c>
      <c r="S5" s="45">
        <v>16</v>
      </c>
      <c r="T5" s="45">
        <v>3</v>
      </c>
      <c r="U5" s="45">
        <v>3</v>
      </c>
      <c r="V5" s="31">
        <v>3</v>
      </c>
      <c r="W5" s="45">
        <v>3</v>
      </c>
      <c r="X5" s="45">
        <v>3</v>
      </c>
      <c r="Y5" s="45">
        <v>4</v>
      </c>
      <c r="Z5" s="45">
        <v>4</v>
      </c>
      <c r="AA5" s="45">
        <v>5</v>
      </c>
      <c r="AB5" s="45">
        <v>4</v>
      </c>
      <c r="AC5" s="45">
        <v>4</v>
      </c>
      <c r="AD5" s="45">
        <v>4</v>
      </c>
      <c r="AE5" s="45">
        <v>5</v>
      </c>
      <c r="AF5" s="45">
        <v>5</v>
      </c>
      <c r="AG5" s="45">
        <v>3</v>
      </c>
      <c r="AH5" s="45">
        <v>4</v>
      </c>
      <c r="AI5" s="45">
        <v>4</v>
      </c>
      <c r="AJ5" s="45">
        <v>6</v>
      </c>
      <c r="AK5" s="45">
        <v>5</v>
      </c>
      <c r="AL5" s="45">
        <v>5</v>
      </c>
      <c r="AM5" s="45">
        <v>5</v>
      </c>
      <c r="AN5" s="45">
        <v>3</v>
      </c>
      <c r="AO5" s="45">
        <v>4</v>
      </c>
      <c r="AP5" s="45">
        <v>3</v>
      </c>
      <c r="AQ5" s="45">
        <v>3</v>
      </c>
      <c r="AR5" s="45">
        <v>3</v>
      </c>
      <c r="AS5" s="45">
        <v>2.8</v>
      </c>
      <c r="AT5" s="45">
        <v>6.2</v>
      </c>
      <c r="AU5" s="45">
        <v>3.4</v>
      </c>
      <c r="AV5" s="45">
        <v>8.5</v>
      </c>
      <c r="AW5" s="45">
        <v>8.5</v>
      </c>
      <c r="AX5" s="45">
        <v>2.5</v>
      </c>
      <c r="AY5" s="45">
        <v>1.1000000000000001</v>
      </c>
      <c r="AZ5" s="45">
        <v>29.1</v>
      </c>
      <c r="BA5" s="45">
        <v>3</v>
      </c>
      <c r="BB5" s="45">
        <v>4</v>
      </c>
      <c r="BC5" s="45">
        <v>4</v>
      </c>
      <c r="BD5" s="45">
        <v>4</v>
      </c>
      <c r="BE5" s="45">
        <v>8</v>
      </c>
      <c r="BF5" s="45">
        <v>2</v>
      </c>
      <c r="BH5" s="45">
        <v>68.5</v>
      </c>
      <c r="BI5" s="45" t="s">
        <v>116</v>
      </c>
      <c r="BJ5" s="27" t="s">
        <v>116</v>
      </c>
      <c r="BK5" s="45">
        <v>4</v>
      </c>
      <c r="BL5" s="45">
        <v>4</v>
      </c>
      <c r="BM5" s="45">
        <v>4</v>
      </c>
      <c r="BN5" s="45">
        <v>5</v>
      </c>
      <c r="BO5" s="45">
        <v>3</v>
      </c>
      <c r="BP5" s="45">
        <v>3</v>
      </c>
      <c r="BQ5" s="45">
        <v>4</v>
      </c>
      <c r="BR5" s="45">
        <v>4</v>
      </c>
      <c r="BS5" s="45">
        <v>4</v>
      </c>
      <c r="BT5" s="45">
        <v>2.5</v>
      </c>
      <c r="CC5" s="45" t="s">
        <v>119</v>
      </c>
      <c r="CD5" s="45">
        <v>3</v>
      </c>
      <c r="CE5" s="45">
        <v>88</v>
      </c>
      <c r="CF5" s="45">
        <v>75</v>
      </c>
      <c r="CG5" s="45">
        <v>75</v>
      </c>
      <c r="CH5" s="45">
        <v>12</v>
      </c>
      <c r="CI5" s="45">
        <v>22.7</v>
      </c>
      <c r="CJ5" s="45">
        <v>46.4</v>
      </c>
      <c r="CK5" s="45">
        <v>72.099999999999994</v>
      </c>
      <c r="CL5" s="46">
        <v>4</v>
      </c>
      <c r="CM5" s="46">
        <v>4</v>
      </c>
      <c r="CN5" s="46">
        <v>2</v>
      </c>
      <c r="CO5" s="46">
        <v>2</v>
      </c>
      <c r="CP5" s="45">
        <v>2.1</v>
      </c>
      <c r="CQ5" s="45">
        <v>2.5</v>
      </c>
      <c r="CR5" s="45">
        <v>1</v>
      </c>
      <c r="CS5" s="45">
        <v>0.5</v>
      </c>
      <c r="CT5" s="45">
        <v>164.9</v>
      </c>
      <c r="CU5" s="45">
        <v>57.4</v>
      </c>
      <c r="CV5" s="45">
        <v>55.6</v>
      </c>
      <c r="CW5" s="45">
        <v>56.5</v>
      </c>
      <c r="CX5" s="45">
        <v>52</v>
      </c>
      <c r="CY5" s="45">
        <v>54.9</v>
      </c>
      <c r="CZ5" s="45">
        <v>92.1</v>
      </c>
      <c r="DA5" s="45">
        <v>165.2</v>
      </c>
      <c r="DB5" s="45">
        <v>58.2</v>
      </c>
      <c r="DC5" s="45">
        <v>55.7</v>
      </c>
      <c r="DD5" s="45">
        <v>56.9</v>
      </c>
      <c r="DE5" s="45">
        <v>51.4</v>
      </c>
      <c r="DF5" s="45">
        <v>54.9</v>
      </c>
      <c r="DG5" s="45">
        <v>2.1</v>
      </c>
      <c r="DH5" s="45">
        <v>2.5</v>
      </c>
      <c r="DI5" s="45">
        <v>7.8</v>
      </c>
      <c r="DJ5" s="45">
        <v>93</v>
      </c>
      <c r="DK5" s="45">
        <v>85</v>
      </c>
      <c r="DL5" s="45">
        <v>90</v>
      </c>
      <c r="DM5" s="45">
        <v>3</v>
      </c>
      <c r="DN5" s="45">
        <v>4</v>
      </c>
      <c r="DO5" s="45">
        <v>0</v>
      </c>
      <c r="DP5" s="45">
        <v>5</v>
      </c>
      <c r="DQ5" s="45" t="s">
        <v>121</v>
      </c>
      <c r="DS5" s="45">
        <v>44</v>
      </c>
      <c r="DT5" s="45">
        <v>62</v>
      </c>
      <c r="DV5" s="45" t="s">
        <v>125</v>
      </c>
      <c r="DW5" s="45" t="s">
        <v>168</v>
      </c>
      <c r="DX5" s="45">
        <v>20</v>
      </c>
      <c r="DY5" s="45">
        <v>5</v>
      </c>
      <c r="DZ5" s="33" t="s">
        <v>156</v>
      </c>
      <c r="EA5" s="64">
        <f t="shared" si="5"/>
        <v>22.99651567944251</v>
      </c>
      <c r="EB5" s="65">
        <f t="shared" si="6"/>
        <v>46.737522873687112</v>
      </c>
      <c r="EC5" s="66">
        <f t="shared" si="7"/>
        <v>23.741007194244602</v>
      </c>
      <c r="ED5" s="65">
        <f t="shared" si="8"/>
        <v>25.384615384615387</v>
      </c>
      <c r="EE5" s="67">
        <f t="shared" si="0"/>
        <v>72.122138258302499</v>
      </c>
      <c r="EF5" s="52">
        <f t="shared" si="9"/>
        <v>57.4</v>
      </c>
      <c r="EG5" s="54">
        <f t="shared" si="10"/>
        <v>55.6</v>
      </c>
      <c r="EH5" s="24">
        <f t="shared" si="11"/>
        <v>57.341507106462856</v>
      </c>
      <c r="EI5" s="59">
        <f t="shared" si="1"/>
        <v>51.999999999999993</v>
      </c>
      <c r="EJ5" s="24">
        <f t="shared" si="12"/>
        <v>55</v>
      </c>
      <c r="EK5" s="54">
        <f t="shared" si="13"/>
        <v>56.170753553231428</v>
      </c>
      <c r="EL5" s="25">
        <f t="shared" si="2"/>
        <v>109.34150710646284</v>
      </c>
      <c r="EM5" s="25">
        <f t="shared" si="14"/>
        <v>54.699999999999996</v>
      </c>
      <c r="EN5" s="62">
        <f t="shared" si="3"/>
        <v>0.52442579788689936</v>
      </c>
      <c r="EO5" s="108" t="str">
        <f t="shared" si="4"/>
        <v>P</v>
      </c>
    </row>
    <row r="6" spans="1:146" s="45" customFormat="1" x14ac:dyDescent="0.25">
      <c r="A6" s="44">
        <v>41878</v>
      </c>
      <c r="B6" s="45" t="s">
        <v>125</v>
      </c>
      <c r="C6" s="45">
        <v>1</v>
      </c>
      <c r="D6" s="45">
        <v>6</v>
      </c>
      <c r="E6" s="45" t="s">
        <v>116</v>
      </c>
      <c r="F6" s="45" t="s">
        <v>163</v>
      </c>
      <c r="G6" s="45">
        <v>82</v>
      </c>
      <c r="H6" s="45">
        <v>7</v>
      </c>
      <c r="J6" s="45">
        <v>5</v>
      </c>
      <c r="K6" s="45" t="s">
        <v>169</v>
      </c>
      <c r="L6" s="45">
        <v>59</v>
      </c>
      <c r="M6" s="45">
        <v>3</v>
      </c>
      <c r="N6" s="45">
        <v>5.5</v>
      </c>
      <c r="O6" s="45" t="s">
        <v>116</v>
      </c>
      <c r="P6" s="45" t="s">
        <v>117</v>
      </c>
      <c r="Q6" s="45">
        <v>4</v>
      </c>
      <c r="R6" s="45">
        <v>7</v>
      </c>
      <c r="S6" s="45">
        <v>10.8</v>
      </c>
      <c r="T6" s="45">
        <v>5</v>
      </c>
      <c r="U6" s="45">
        <v>4</v>
      </c>
      <c r="V6" s="31">
        <v>3</v>
      </c>
      <c r="W6" s="45">
        <v>4</v>
      </c>
      <c r="X6" s="45">
        <v>3</v>
      </c>
      <c r="Y6" s="45">
        <v>5</v>
      </c>
      <c r="Z6" s="45">
        <v>5</v>
      </c>
      <c r="AA6" s="45">
        <v>6</v>
      </c>
      <c r="AB6" s="45">
        <v>6</v>
      </c>
      <c r="AC6" s="45">
        <v>2</v>
      </c>
      <c r="AD6" s="45">
        <v>5</v>
      </c>
      <c r="AE6" s="45">
        <v>1</v>
      </c>
      <c r="AF6" s="45">
        <v>3</v>
      </c>
      <c r="AG6" s="45">
        <v>2</v>
      </c>
      <c r="AH6" s="45">
        <v>5</v>
      </c>
      <c r="AI6" s="45">
        <v>5</v>
      </c>
      <c r="AJ6" s="45">
        <v>1</v>
      </c>
      <c r="AK6" s="45">
        <v>3</v>
      </c>
      <c r="AL6" s="45">
        <v>7</v>
      </c>
      <c r="AM6" s="45">
        <v>2</v>
      </c>
      <c r="AN6" s="45">
        <v>5</v>
      </c>
      <c r="AO6" s="45">
        <v>5</v>
      </c>
      <c r="AP6" s="45">
        <v>4</v>
      </c>
      <c r="AQ6" s="45">
        <v>7</v>
      </c>
      <c r="AR6" s="45">
        <v>1</v>
      </c>
      <c r="AS6" s="45">
        <v>8.6</v>
      </c>
      <c r="AT6" s="45">
        <v>2.7</v>
      </c>
      <c r="AU6" s="45">
        <v>4.5999999999999996</v>
      </c>
      <c r="AV6" s="45">
        <v>12</v>
      </c>
      <c r="AW6" s="45">
        <v>8.5</v>
      </c>
      <c r="AX6" s="45">
        <v>5.2</v>
      </c>
      <c r="AY6" s="45">
        <v>0</v>
      </c>
      <c r="AZ6" s="45">
        <v>37.4</v>
      </c>
      <c r="BA6" s="45">
        <v>5</v>
      </c>
      <c r="BB6" s="45">
        <v>7</v>
      </c>
      <c r="BC6" s="45">
        <v>1</v>
      </c>
      <c r="BD6" s="45">
        <v>3</v>
      </c>
      <c r="BE6" s="45">
        <v>8</v>
      </c>
      <c r="BF6" s="45">
        <v>-6.2</v>
      </c>
      <c r="BG6" s="45">
        <v>-1</v>
      </c>
      <c r="BH6" s="45">
        <v>67.5</v>
      </c>
      <c r="BI6" s="45" t="s">
        <v>118</v>
      </c>
      <c r="BJ6" s="31" t="s">
        <v>116</v>
      </c>
      <c r="BK6" s="45">
        <v>5</v>
      </c>
      <c r="BL6" s="45">
        <v>6</v>
      </c>
      <c r="BM6" s="45">
        <v>5</v>
      </c>
      <c r="BN6" s="45">
        <v>2</v>
      </c>
      <c r="BO6" s="45">
        <v>4</v>
      </c>
      <c r="BP6" s="45">
        <v>4</v>
      </c>
      <c r="BQ6" s="45">
        <v>3</v>
      </c>
      <c r="BR6" s="45">
        <v>3</v>
      </c>
      <c r="BS6" s="45">
        <v>2</v>
      </c>
      <c r="BT6" s="45">
        <v>3.5</v>
      </c>
      <c r="CC6" s="45" t="s">
        <v>119</v>
      </c>
      <c r="CD6" s="45">
        <v>3</v>
      </c>
      <c r="CE6" s="45">
        <v>82</v>
      </c>
      <c r="CF6" s="45">
        <v>73</v>
      </c>
      <c r="CG6" s="45">
        <v>65</v>
      </c>
      <c r="CH6" s="45">
        <v>10</v>
      </c>
      <c r="CI6" s="45">
        <v>22.2</v>
      </c>
      <c r="CJ6" s="45">
        <v>46.7</v>
      </c>
      <c r="CK6" s="45">
        <v>71.2</v>
      </c>
      <c r="CL6" s="46">
        <v>4</v>
      </c>
      <c r="CM6" s="46">
        <v>5</v>
      </c>
      <c r="CN6" s="46">
        <v>5</v>
      </c>
      <c r="CO6" s="46">
        <v>5</v>
      </c>
      <c r="CP6" s="46">
        <v>6.5</v>
      </c>
      <c r="CQ6" s="46">
        <v>6.1</v>
      </c>
      <c r="CR6" s="46">
        <v>5.0999999999999996</v>
      </c>
      <c r="CS6" s="45">
        <v>7</v>
      </c>
      <c r="CT6" s="45">
        <v>164.6</v>
      </c>
      <c r="CU6" s="45">
        <v>57</v>
      </c>
      <c r="CV6" s="45">
        <v>54</v>
      </c>
      <c r="CW6" s="45">
        <v>55.4</v>
      </c>
      <c r="CX6" s="45">
        <v>53.6</v>
      </c>
      <c r="CY6" s="45">
        <v>54.8</v>
      </c>
      <c r="CZ6" s="45">
        <v>96.6</v>
      </c>
      <c r="DA6" s="45">
        <v>167.2</v>
      </c>
      <c r="DB6" s="45">
        <v>59.5</v>
      </c>
      <c r="DC6" s="45">
        <v>53.9</v>
      </c>
      <c r="DD6" s="45">
        <v>56.5</v>
      </c>
      <c r="DE6" s="45">
        <v>53.9</v>
      </c>
      <c r="DF6" s="45">
        <v>55.6</v>
      </c>
      <c r="DG6" s="45">
        <v>3.1</v>
      </c>
      <c r="DH6" s="45">
        <v>8.1</v>
      </c>
      <c r="DI6" s="45">
        <v>8.4</v>
      </c>
      <c r="DJ6" s="45">
        <v>92</v>
      </c>
      <c r="DK6" s="45">
        <v>87</v>
      </c>
      <c r="DL6" s="45">
        <v>90</v>
      </c>
      <c r="DM6" s="45">
        <v>2.6</v>
      </c>
      <c r="DN6" s="45">
        <v>3</v>
      </c>
      <c r="DO6" s="45">
        <v>5</v>
      </c>
      <c r="DP6" s="45">
        <v>4</v>
      </c>
      <c r="DQ6" s="45" t="s">
        <v>121</v>
      </c>
      <c r="DS6" s="45">
        <v>66</v>
      </c>
      <c r="DT6" s="45">
        <v>73</v>
      </c>
      <c r="DV6" s="45" t="s">
        <v>138</v>
      </c>
      <c r="DW6" s="45" t="s">
        <v>170</v>
      </c>
      <c r="DX6" s="45">
        <v>59</v>
      </c>
      <c r="DY6" s="45">
        <v>1</v>
      </c>
      <c r="DZ6" s="55" t="s">
        <v>157</v>
      </c>
      <c r="EA6" s="64">
        <f t="shared" si="5"/>
        <v>23.157894736842106</v>
      </c>
      <c r="EB6" s="65">
        <f t="shared" si="6"/>
        <v>47.602339181286553</v>
      </c>
      <c r="EC6" s="66">
        <f t="shared" si="7"/>
        <v>24.444444444444446</v>
      </c>
      <c r="ED6" s="65">
        <f t="shared" si="8"/>
        <v>24.626865671641795</v>
      </c>
      <c r="EE6" s="67">
        <f t="shared" si="0"/>
        <v>72.229204852928348</v>
      </c>
      <c r="EF6" s="52">
        <f t="shared" si="9"/>
        <v>57</v>
      </c>
      <c r="EG6" s="54">
        <f t="shared" si="10"/>
        <v>53.999999999999993</v>
      </c>
      <c r="EH6" s="24">
        <f t="shared" si="11"/>
        <v>56.299754299754298</v>
      </c>
      <c r="EI6" s="59">
        <f t="shared" si="1"/>
        <v>53.599999999999994</v>
      </c>
      <c r="EJ6" s="24">
        <f t="shared" si="12"/>
        <v>54.866666666666667</v>
      </c>
      <c r="EK6" s="54">
        <f t="shared" si="13"/>
        <v>55.583210483210479</v>
      </c>
      <c r="EL6" s="25">
        <f t="shared" si="2"/>
        <v>109.89975429975429</v>
      </c>
      <c r="EM6" s="25">
        <f t="shared" si="14"/>
        <v>55.3</v>
      </c>
      <c r="EN6" s="62">
        <f t="shared" si="3"/>
        <v>0.51228280407429605</v>
      </c>
      <c r="EO6" s="108" t="str">
        <f t="shared" si="4"/>
        <v>P</v>
      </c>
    </row>
    <row r="7" spans="1:146" s="45" customFormat="1" x14ac:dyDescent="0.25">
      <c r="A7" s="44">
        <v>41878</v>
      </c>
      <c r="B7" s="45" t="s">
        <v>125</v>
      </c>
      <c r="C7" s="45">
        <v>1</v>
      </c>
      <c r="D7" s="45">
        <v>6</v>
      </c>
      <c r="E7" s="45" t="s">
        <v>116</v>
      </c>
      <c r="F7" s="45" t="s">
        <v>163</v>
      </c>
      <c r="G7" s="45">
        <v>82</v>
      </c>
      <c r="H7" s="45">
        <v>7</v>
      </c>
      <c r="J7" s="45">
        <v>7</v>
      </c>
      <c r="K7" s="45" t="s">
        <v>171</v>
      </c>
      <c r="L7" s="45">
        <v>45</v>
      </c>
      <c r="M7" s="45">
        <v>1</v>
      </c>
      <c r="N7" s="45">
        <v>6</v>
      </c>
      <c r="O7" s="45" t="s">
        <v>172</v>
      </c>
      <c r="P7" s="45" t="s">
        <v>117</v>
      </c>
      <c r="Q7" s="45">
        <v>7</v>
      </c>
      <c r="R7" s="45">
        <v>5</v>
      </c>
      <c r="S7" s="45">
        <v>9.25</v>
      </c>
      <c r="T7" s="45">
        <v>6</v>
      </c>
      <c r="U7" s="45">
        <v>5</v>
      </c>
      <c r="V7" s="31">
        <v>5</v>
      </c>
      <c r="W7" s="45">
        <v>5</v>
      </c>
      <c r="X7" s="45">
        <v>4</v>
      </c>
      <c r="Y7" s="45">
        <v>6</v>
      </c>
      <c r="Z7" s="45">
        <v>2</v>
      </c>
      <c r="AA7" s="45">
        <v>7</v>
      </c>
      <c r="AB7" s="45">
        <v>5</v>
      </c>
      <c r="AC7" s="45">
        <v>3</v>
      </c>
      <c r="AD7" s="45">
        <v>6</v>
      </c>
      <c r="AE7" s="45">
        <v>3</v>
      </c>
      <c r="AF7" s="45">
        <v>6</v>
      </c>
      <c r="AG7" s="45">
        <v>3</v>
      </c>
      <c r="AH7" s="45">
        <v>6</v>
      </c>
      <c r="AI7" s="45">
        <v>6</v>
      </c>
      <c r="AJ7" s="45">
        <v>3</v>
      </c>
      <c r="AK7" s="45">
        <v>6</v>
      </c>
      <c r="AL7" s="45">
        <v>6</v>
      </c>
      <c r="AM7" s="45">
        <v>4</v>
      </c>
      <c r="AN7" s="45">
        <v>4</v>
      </c>
      <c r="AO7" s="45">
        <v>6</v>
      </c>
      <c r="AP7" s="45">
        <v>5</v>
      </c>
      <c r="AQ7" s="45">
        <v>5</v>
      </c>
      <c r="AR7" s="45">
        <v>2</v>
      </c>
      <c r="AS7" s="45">
        <v>5.0999999999999996</v>
      </c>
      <c r="AT7" s="45">
        <v>5.6</v>
      </c>
      <c r="AU7" s="45">
        <v>4.3</v>
      </c>
      <c r="AV7" s="45">
        <v>13</v>
      </c>
      <c r="AW7" s="45">
        <v>10.5</v>
      </c>
      <c r="AX7" s="45">
        <v>3.8</v>
      </c>
      <c r="AY7" s="45">
        <v>0.1</v>
      </c>
      <c r="AZ7" s="45">
        <v>38</v>
      </c>
      <c r="BA7" s="45">
        <v>6</v>
      </c>
      <c r="BB7" s="45">
        <v>6</v>
      </c>
      <c r="BC7" s="45">
        <v>2</v>
      </c>
      <c r="BD7" s="45">
        <v>6</v>
      </c>
      <c r="BE7" s="45">
        <v>8</v>
      </c>
      <c r="BF7" s="45">
        <v>-0.5</v>
      </c>
      <c r="BH7" s="45">
        <v>68.099999999999994</v>
      </c>
      <c r="BI7" s="45" t="s">
        <v>113</v>
      </c>
      <c r="BJ7" s="31" t="s">
        <v>112</v>
      </c>
      <c r="BK7" s="45">
        <v>2</v>
      </c>
      <c r="BL7" s="45">
        <v>5</v>
      </c>
      <c r="BM7" s="45">
        <v>6</v>
      </c>
      <c r="BN7" s="45">
        <v>4</v>
      </c>
      <c r="BO7" s="45">
        <v>5</v>
      </c>
      <c r="BP7" s="45">
        <v>5</v>
      </c>
      <c r="BQ7" s="45">
        <v>1</v>
      </c>
      <c r="BR7" s="45">
        <v>6</v>
      </c>
      <c r="BS7" s="45">
        <v>5</v>
      </c>
      <c r="BT7" s="45">
        <v>10</v>
      </c>
      <c r="CC7" s="45" t="s">
        <v>119</v>
      </c>
      <c r="CD7" s="45">
        <v>3</v>
      </c>
      <c r="CE7" s="45">
        <v>77</v>
      </c>
      <c r="CF7" s="45">
        <v>74</v>
      </c>
      <c r="CG7" s="45">
        <v>67</v>
      </c>
      <c r="CH7" s="45">
        <v>12</v>
      </c>
      <c r="CI7" s="45">
        <v>22.7</v>
      </c>
      <c r="CJ7" s="45">
        <v>47.3</v>
      </c>
      <c r="CK7" s="45">
        <v>72.5</v>
      </c>
      <c r="CL7" s="46">
        <v>3</v>
      </c>
      <c r="CM7" s="46">
        <v>1</v>
      </c>
      <c r="CN7" s="46">
        <v>2</v>
      </c>
      <c r="CO7" s="46">
        <v>1</v>
      </c>
      <c r="CP7" s="46">
        <v>0.15</v>
      </c>
      <c r="CQ7" s="46">
        <v>0</v>
      </c>
      <c r="CR7" s="46">
        <v>0.2</v>
      </c>
      <c r="CS7" s="45">
        <v>0</v>
      </c>
      <c r="CT7" s="45">
        <v>164.2</v>
      </c>
      <c r="CU7" s="45">
        <v>58.1</v>
      </c>
      <c r="CV7" s="45">
        <v>53.7</v>
      </c>
      <c r="CW7" s="45">
        <v>55.8</v>
      </c>
      <c r="CX7" s="45">
        <v>52.4</v>
      </c>
      <c r="CY7" s="45">
        <v>54.6</v>
      </c>
      <c r="CZ7" s="45">
        <v>93.9</v>
      </c>
      <c r="DA7" s="45">
        <v>164.2</v>
      </c>
      <c r="DB7" s="45">
        <v>58.2</v>
      </c>
      <c r="DC7" s="45">
        <v>53.7</v>
      </c>
      <c r="DD7" s="45">
        <v>55.8</v>
      </c>
      <c r="DE7" s="45">
        <v>52.4</v>
      </c>
      <c r="DF7" s="45">
        <v>54.6</v>
      </c>
      <c r="DG7" s="45">
        <v>0.2</v>
      </c>
      <c r="DH7" s="45">
        <v>6.1</v>
      </c>
      <c r="DI7" s="45">
        <v>10</v>
      </c>
      <c r="DJ7" s="45">
        <v>92</v>
      </c>
      <c r="DK7" s="45">
        <v>86</v>
      </c>
      <c r="DL7" s="45">
        <v>90</v>
      </c>
      <c r="DM7" s="45">
        <v>3.9</v>
      </c>
      <c r="DN7" s="45">
        <v>5</v>
      </c>
      <c r="DO7" s="45">
        <v>44</v>
      </c>
      <c r="DP7" s="45">
        <v>1</v>
      </c>
      <c r="DQ7" s="45" t="s">
        <v>173</v>
      </c>
      <c r="DR7" s="45">
        <v>52</v>
      </c>
      <c r="DS7" s="45">
        <v>66</v>
      </c>
      <c r="DT7" s="45">
        <v>73</v>
      </c>
      <c r="DU7" s="45">
        <v>2</v>
      </c>
      <c r="DV7" s="45" t="s">
        <v>174</v>
      </c>
      <c r="DW7" s="45" t="s">
        <v>175</v>
      </c>
      <c r="DX7" s="45">
        <v>45</v>
      </c>
      <c r="DY7" s="45">
        <v>6</v>
      </c>
      <c r="DZ7" s="55" t="s">
        <v>158</v>
      </c>
      <c r="EA7" s="64">
        <f t="shared" si="5"/>
        <v>22.719449225473323</v>
      </c>
      <c r="EB7" s="65">
        <f t="shared" si="6"/>
        <v>47.300454812065496</v>
      </c>
      <c r="EC7" s="66">
        <f t="shared" si="7"/>
        <v>24.581005586592173</v>
      </c>
      <c r="ED7" s="65">
        <f t="shared" si="8"/>
        <v>25.190839694656489</v>
      </c>
      <c r="EE7" s="67">
        <f t="shared" si="0"/>
        <v>72.491294506721985</v>
      </c>
      <c r="EF7" s="52">
        <f t="shared" si="9"/>
        <v>58.1</v>
      </c>
      <c r="EG7" s="54">
        <f t="shared" si="10"/>
        <v>53.70000000000001</v>
      </c>
      <c r="EH7" s="24">
        <f t="shared" si="11"/>
        <v>56.659074646283955</v>
      </c>
      <c r="EI7" s="59">
        <f t="shared" si="1"/>
        <v>52.4</v>
      </c>
      <c r="EJ7" s="24">
        <f t="shared" si="12"/>
        <v>54.733333333333341</v>
      </c>
      <c r="EK7" s="54">
        <f t="shared" si="13"/>
        <v>55.696203989808652</v>
      </c>
      <c r="EL7" s="25">
        <f t="shared" si="2"/>
        <v>109.05907464628396</v>
      </c>
      <c r="EM7" s="25">
        <f t="shared" si="14"/>
        <v>55.25</v>
      </c>
      <c r="EN7" s="62">
        <f t="shared" si="3"/>
        <v>0.51952645692299149</v>
      </c>
      <c r="EO7" s="108" t="str">
        <f t="shared" si="4"/>
        <v>EP</v>
      </c>
    </row>
    <row r="8" spans="1:146" s="45" customFormat="1" x14ac:dyDescent="0.25">
      <c r="A8" s="44">
        <v>41878</v>
      </c>
      <c r="B8" s="45" t="s">
        <v>125</v>
      </c>
      <c r="C8" s="45">
        <v>1</v>
      </c>
      <c r="D8" s="45">
        <v>6</v>
      </c>
      <c r="E8" s="45" t="s">
        <v>116</v>
      </c>
      <c r="F8" s="45" t="s">
        <v>163</v>
      </c>
      <c r="G8" s="45">
        <v>82</v>
      </c>
      <c r="H8" s="45">
        <v>7</v>
      </c>
      <c r="J8" s="45">
        <v>3</v>
      </c>
      <c r="K8" s="45" t="s">
        <v>176</v>
      </c>
      <c r="L8" s="45">
        <v>19</v>
      </c>
      <c r="M8" s="45">
        <v>1</v>
      </c>
      <c r="N8" s="45">
        <v>6</v>
      </c>
      <c r="O8" s="45" t="s">
        <v>116</v>
      </c>
      <c r="P8" s="45" t="s">
        <v>117</v>
      </c>
      <c r="Q8" s="45">
        <v>2</v>
      </c>
      <c r="R8" s="45">
        <v>1</v>
      </c>
      <c r="S8" s="45">
        <v>9</v>
      </c>
      <c r="T8" s="45">
        <v>6</v>
      </c>
      <c r="U8" s="45">
        <v>6</v>
      </c>
      <c r="V8" s="31">
        <v>6</v>
      </c>
      <c r="W8" s="45">
        <v>6</v>
      </c>
      <c r="X8" s="45">
        <v>4</v>
      </c>
      <c r="Y8" s="45">
        <v>3</v>
      </c>
      <c r="Z8" s="45">
        <v>3</v>
      </c>
      <c r="AA8" s="45">
        <v>3</v>
      </c>
      <c r="AB8" s="45">
        <v>1</v>
      </c>
      <c r="AC8" s="45">
        <v>5</v>
      </c>
      <c r="AD8" s="45">
        <v>3</v>
      </c>
      <c r="AE8" s="45">
        <v>6</v>
      </c>
      <c r="AF8" s="45">
        <v>1</v>
      </c>
      <c r="AG8" s="45">
        <v>2</v>
      </c>
      <c r="AH8" s="45">
        <v>2</v>
      </c>
      <c r="AI8" s="45">
        <v>1</v>
      </c>
      <c r="AJ8" s="45">
        <v>2</v>
      </c>
      <c r="AK8" s="45">
        <v>1</v>
      </c>
      <c r="AL8" s="45">
        <v>3</v>
      </c>
      <c r="AM8" s="45">
        <v>6</v>
      </c>
      <c r="AN8" s="45">
        <v>6</v>
      </c>
      <c r="AO8" s="45">
        <v>4</v>
      </c>
      <c r="AP8" s="45">
        <v>6</v>
      </c>
      <c r="AQ8" s="45">
        <v>4</v>
      </c>
      <c r="AR8" s="45">
        <v>4</v>
      </c>
      <c r="AS8" s="45">
        <v>1.8</v>
      </c>
      <c r="AT8" s="45">
        <v>10.3</v>
      </c>
      <c r="AU8" s="45">
        <v>5</v>
      </c>
      <c r="AV8" s="45">
        <v>8.5</v>
      </c>
      <c r="AW8" s="45">
        <v>10.7</v>
      </c>
      <c r="AX8" s="45">
        <v>3.2</v>
      </c>
      <c r="AY8" s="45">
        <v>1.2</v>
      </c>
      <c r="AZ8" s="45">
        <v>36.799999999999997</v>
      </c>
      <c r="BA8" s="45">
        <v>4</v>
      </c>
      <c r="BB8" s="45">
        <v>3</v>
      </c>
      <c r="BC8" s="45">
        <v>6</v>
      </c>
      <c r="BD8" s="45">
        <v>5</v>
      </c>
      <c r="BE8" s="45">
        <v>9</v>
      </c>
      <c r="BF8" s="45">
        <v>6.6</v>
      </c>
      <c r="BG8" s="45">
        <v>2</v>
      </c>
      <c r="BH8" s="45">
        <v>69</v>
      </c>
      <c r="BI8" s="45" t="s">
        <v>112</v>
      </c>
      <c r="BJ8" s="31" t="s">
        <v>116</v>
      </c>
      <c r="BK8" s="45">
        <v>3</v>
      </c>
      <c r="BL8" s="45">
        <v>1</v>
      </c>
      <c r="BM8" s="45">
        <v>3</v>
      </c>
      <c r="BN8" s="45">
        <v>6</v>
      </c>
      <c r="BO8" s="45">
        <v>6</v>
      </c>
      <c r="BP8" s="45">
        <v>6</v>
      </c>
      <c r="BQ8" s="45">
        <v>2</v>
      </c>
      <c r="BR8" s="45">
        <v>5</v>
      </c>
      <c r="BS8" s="45">
        <v>6</v>
      </c>
      <c r="BT8" s="45">
        <v>10</v>
      </c>
      <c r="CC8" s="45" t="s">
        <v>119</v>
      </c>
      <c r="CD8" s="45">
        <v>3</v>
      </c>
      <c r="CE8" s="45">
        <v>90</v>
      </c>
      <c r="CF8" s="45">
        <v>72</v>
      </c>
      <c r="CG8" s="45">
        <v>68</v>
      </c>
      <c r="CH8" s="45">
        <v>10</v>
      </c>
      <c r="CI8" s="45">
        <v>22.2</v>
      </c>
      <c r="CJ8" s="45">
        <v>45.5</v>
      </c>
      <c r="CK8" s="45">
        <v>70.099999999999994</v>
      </c>
      <c r="CL8" s="45">
        <v>5</v>
      </c>
      <c r="CM8" s="45">
        <v>6</v>
      </c>
      <c r="CN8" s="45">
        <v>6</v>
      </c>
      <c r="CO8" s="45">
        <v>5</v>
      </c>
      <c r="CP8" s="45">
        <v>3.7</v>
      </c>
      <c r="CQ8" s="45">
        <v>6.1</v>
      </c>
      <c r="CR8" s="45">
        <v>11</v>
      </c>
      <c r="CS8" s="45">
        <v>13.3</v>
      </c>
      <c r="CT8" s="45">
        <v>165.1</v>
      </c>
      <c r="CU8" s="45">
        <v>58.1</v>
      </c>
      <c r="CV8" s="45">
        <v>55.8</v>
      </c>
      <c r="CW8" s="45">
        <v>56.9</v>
      </c>
      <c r="CX8" s="45">
        <v>51.2</v>
      </c>
      <c r="CY8" s="45">
        <v>54.9</v>
      </c>
      <c r="CZ8" s="45">
        <v>90</v>
      </c>
      <c r="DA8" s="45">
        <v>169.8</v>
      </c>
      <c r="DB8" s="45">
        <v>59.5</v>
      </c>
      <c r="DC8" s="45">
        <v>56.7</v>
      </c>
      <c r="DD8" s="45">
        <v>58</v>
      </c>
      <c r="DE8" s="45">
        <v>53.7</v>
      </c>
      <c r="DF8" s="45">
        <v>56.5</v>
      </c>
      <c r="DG8" s="45">
        <v>0.2</v>
      </c>
      <c r="DH8" s="45">
        <v>0</v>
      </c>
      <c r="DI8" s="45">
        <v>7.5</v>
      </c>
      <c r="DJ8" s="45">
        <v>93</v>
      </c>
      <c r="DK8" s="45">
        <v>85</v>
      </c>
      <c r="DL8" s="45">
        <v>90</v>
      </c>
      <c r="DM8" s="45">
        <v>4.8</v>
      </c>
      <c r="DN8" s="45">
        <v>9</v>
      </c>
      <c r="DO8" s="45">
        <v>0</v>
      </c>
      <c r="DP8" s="45">
        <v>7</v>
      </c>
      <c r="DQ8" s="45" t="s">
        <v>121</v>
      </c>
      <c r="DS8" s="45">
        <v>68</v>
      </c>
      <c r="DT8" s="45">
        <v>74</v>
      </c>
      <c r="DU8" s="45">
        <v>-2</v>
      </c>
      <c r="DV8" s="45" t="s">
        <v>125</v>
      </c>
      <c r="DW8" s="45" t="s">
        <v>177</v>
      </c>
      <c r="DX8" s="45">
        <v>19</v>
      </c>
      <c r="DY8" s="45">
        <v>3</v>
      </c>
      <c r="DZ8" s="55" t="s">
        <v>159</v>
      </c>
      <c r="EA8" s="64">
        <f t="shared" si="5"/>
        <v>22.719449225473323</v>
      </c>
      <c r="EB8" s="65">
        <f t="shared" si="6"/>
        <v>46.37536320396795</v>
      </c>
      <c r="EC8" s="66">
        <f t="shared" si="7"/>
        <v>23.655913978494628</v>
      </c>
      <c r="ED8" s="65">
        <f t="shared" si="8"/>
        <v>25.78125</v>
      </c>
      <c r="EE8" s="67">
        <f t="shared" si="0"/>
        <v>72.15661320396795</v>
      </c>
      <c r="EF8" s="52">
        <f t="shared" si="9"/>
        <v>58.1</v>
      </c>
      <c r="EG8" s="54">
        <f t="shared" si="10"/>
        <v>55.79999999999999</v>
      </c>
      <c r="EH8" s="24">
        <f t="shared" si="11"/>
        <v>57.789304812834217</v>
      </c>
      <c r="EI8" s="59">
        <f t="shared" si="1"/>
        <v>51.2</v>
      </c>
      <c r="EJ8" s="24">
        <f t="shared" si="12"/>
        <v>55.033333333333331</v>
      </c>
      <c r="EK8" s="54">
        <f t="shared" si="13"/>
        <v>56.411319073083774</v>
      </c>
      <c r="EL8" s="25">
        <f t="shared" si="2"/>
        <v>108.98930481283422</v>
      </c>
      <c r="EM8" s="25">
        <f t="shared" si="14"/>
        <v>54.650000000000006</v>
      </c>
      <c r="EN8" s="62">
        <f t="shared" si="3"/>
        <v>0.53022913497865654</v>
      </c>
      <c r="EO8" s="108" t="str">
        <f t="shared" si="4"/>
        <v>P</v>
      </c>
    </row>
    <row r="9" spans="1:146" s="45" customFormat="1" x14ac:dyDescent="0.25">
      <c r="A9" s="44">
        <v>41878</v>
      </c>
      <c r="B9" s="45" t="s">
        <v>125</v>
      </c>
      <c r="C9" s="45">
        <v>1</v>
      </c>
      <c r="D9" s="45">
        <v>6</v>
      </c>
      <c r="E9" s="45" t="s">
        <v>116</v>
      </c>
      <c r="F9" s="45" t="s">
        <v>163</v>
      </c>
      <c r="G9" s="45">
        <v>82</v>
      </c>
      <c r="H9" s="45">
        <v>7</v>
      </c>
      <c r="J9" s="45">
        <v>4</v>
      </c>
      <c r="K9" s="45" t="s">
        <v>178</v>
      </c>
      <c r="L9" s="45">
        <v>20</v>
      </c>
      <c r="M9" s="45">
        <v>1</v>
      </c>
      <c r="N9" s="45">
        <v>6.5</v>
      </c>
      <c r="O9" s="45" t="s">
        <v>116</v>
      </c>
      <c r="P9" s="45" t="s">
        <v>117</v>
      </c>
      <c r="Q9" s="45">
        <v>1</v>
      </c>
      <c r="R9" s="45">
        <v>2</v>
      </c>
      <c r="S9" s="45">
        <v>6.5</v>
      </c>
      <c r="T9" s="45">
        <v>9</v>
      </c>
      <c r="U9" s="45">
        <v>7</v>
      </c>
      <c r="V9" s="31">
        <v>7</v>
      </c>
      <c r="W9" s="45">
        <v>7</v>
      </c>
      <c r="X9" s="45">
        <v>5</v>
      </c>
      <c r="Y9" s="45">
        <v>7</v>
      </c>
      <c r="Z9" s="45">
        <v>1</v>
      </c>
      <c r="AA9" s="45">
        <v>4</v>
      </c>
      <c r="AB9" s="45">
        <v>1</v>
      </c>
      <c r="AC9" s="45">
        <v>6</v>
      </c>
      <c r="AD9" s="45">
        <v>7</v>
      </c>
      <c r="AE9" s="45">
        <v>7</v>
      </c>
      <c r="AF9" s="45">
        <v>5</v>
      </c>
      <c r="AG9" s="45">
        <v>3</v>
      </c>
      <c r="AH9" s="45">
        <v>4</v>
      </c>
      <c r="AI9" s="45">
        <v>4</v>
      </c>
      <c r="AJ9" s="45">
        <v>6</v>
      </c>
      <c r="AK9" s="45">
        <v>5</v>
      </c>
      <c r="AL9" s="45">
        <v>1</v>
      </c>
      <c r="AM9" s="45">
        <v>7</v>
      </c>
      <c r="AN9" s="45">
        <v>7</v>
      </c>
      <c r="AO9" s="45">
        <v>3</v>
      </c>
      <c r="AP9" s="45">
        <v>7</v>
      </c>
      <c r="AQ9" s="45">
        <v>6</v>
      </c>
      <c r="AR9" s="45">
        <v>7</v>
      </c>
      <c r="AS9" s="45">
        <v>0</v>
      </c>
      <c r="AT9" s="45">
        <v>17.5</v>
      </c>
      <c r="AU9" s="45">
        <v>7.8</v>
      </c>
      <c r="AV9" s="45">
        <v>8.1</v>
      </c>
      <c r="AW9" s="45">
        <v>14.3</v>
      </c>
      <c r="AX9" s="45">
        <v>4.4000000000000004</v>
      </c>
      <c r="AY9" s="45">
        <v>3.3</v>
      </c>
      <c r="AZ9" s="45">
        <v>51.5</v>
      </c>
      <c r="BA9" s="45">
        <v>7</v>
      </c>
      <c r="BB9" s="45">
        <v>5</v>
      </c>
      <c r="BC9" s="45">
        <v>7</v>
      </c>
      <c r="BD9" s="45">
        <v>7</v>
      </c>
      <c r="BE9" s="45">
        <v>12</v>
      </c>
      <c r="BF9" s="45">
        <v>14.6</v>
      </c>
      <c r="BG9" s="45">
        <v>1</v>
      </c>
      <c r="BH9" s="45">
        <v>70</v>
      </c>
      <c r="BI9" s="45" t="s">
        <v>179</v>
      </c>
      <c r="BJ9" s="31" t="s">
        <v>112</v>
      </c>
      <c r="BK9" s="45">
        <v>1</v>
      </c>
      <c r="BL9" s="45">
        <v>1</v>
      </c>
      <c r="BM9" s="45">
        <v>7</v>
      </c>
      <c r="BN9" s="45">
        <v>7</v>
      </c>
      <c r="BO9" s="45">
        <v>7</v>
      </c>
      <c r="BP9" s="45">
        <v>7</v>
      </c>
      <c r="BQ9" s="45">
        <v>7</v>
      </c>
      <c r="BR9" s="45">
        <v>7</v>
      </c>
      <c r="BS9" s="45">
        <v>7</v>
      </c>
      <c r="BT9" s="45">
        <v>6</v>
      </c>
      <c r="CC9" s="45" t="s">
        <v>119</v>
      </c>
      <c r="CD9" s="45">
        <v>3</v>
      </c>
      <c r="CE9" s="45">
        <v>88</v>
      </c>
      <c r="CF9" s="45">
        <v>67</v>
      </c>
      <c r="CG9" s="45">
        <v>60</v>
      </c>
      <c r="CH9" s="45">
        <v>12</v>
      </c>
      <c r="CI9" s="45">
        <v>22.7</v>
      </c>
      <c r="CJ9" s="45">
        <v>46.4</v>
      </c>
      <c r="CK9" s="45">
        <v>72.099999999999994</v>
      </c>
      <c r="CL9" s="46">
        <v>1</v>
      </c>
      <c r="CM9" s="46">
        <v>1</v>
      </c>
      <c r="CN9" s="46">
        <v>4</v>
      </c>
      <c r="CO9" s="46">
        <v>5</v>
      </c>
      <c r="CP9" s="46">
        <v>0</v>
      </c>
      <c r="CQ9" s="46">
        <v>0</v>
      </c>
      <c r="CR9" s="46">
        <v>2</v>
      </c>
      <c r="CS9" s="45">
        <v>8.1</v>
      </c>
      <c r="CT9" s="45">
        <v>162.6</v>
      </c>
      <c r="CU9" s="45">
        <v>58.2</v>
      </c>
      <c r="CV9" s="45">
        <v>55.7</v>
      </c>
      <c r="CW9" s="45">
        <v>56.9</v>
      </c>
      <c r="CX9" s="45">
        <v>48.7</v>
      </c>
      <c r="CY9" s="45">
        <v>54</v>
      </c>
      <c r="CZ9" s="45">
        <v>85.7</v>
      </c>
      <c r="DA9" s="45">
        <v>165.2</v>
      </c>
      <c r="DB9" s="45">
        <v>58.2</v>
      </c>
      <c r="DC9" s="45">
        <v>55.7</v>
      </c>
      <c r="DD9" s="45">
        <v>56.9</v>
      </c>
      <c r="DE9" s="45">
        <v>51.4</v>
      </c>
      <c r="DF9" s="45">
        <v>54.9</v>
      </c>
      <c r="DG9" s="45">
        <v>0</v>
      </c>
      <c r="DH9" s="45">
        <v>0</v>
      </c>
      <c r="DI9" s="45">
        <v>15.3</v>
      </c>
      <c r="DJ9" s="45">
        <v>92</v>
      </c>
      <c r="DK9" s="45">
        <v>84</v>
      </c>
      <c r="DL9" s="45">
        <v>89</v>
      </c>
      <c r="DM9" s="45">
        <v>7.3</v>
      </c>
      <c r="DN9" s="45">
        <v>9</v>
      </c>
      <c r="DO9" s="45">
        <v>42</v>
      </c>
      <c r="DP9" s="45">
        <v>2</v>
      </c>
      <c r="DQ9" s="45" t="s">
        <v>180</v>
      </c>
      <c r="DS9" s="45">
        <v>50</v>
      </c>
      <c r="DT9" s="45">
        <v>70</v>
      </c>
      <c r="DV9" s="45" t="s">
        <v>125</v>
      </c>
      <c r="DW9" s="45" t="s">
        <v>168</v>
      </c>
      <c r="DX9" s="45">
        <v>20</v>
      </c>
      <c r="DY9" s="45">
        <v>7</v>
      </c>
      <c r="DZ9" s="42"/>
      <c r="EA9" s="64">
        <f t="shared" si="5"/>
        <v>22.680412371134018</v>
      </c>
      <c r="EB9" s="65">
        <f t="shared" si="6"/>
        <v>46.378796572211215</v>
      </c>
      <c r="EC9" s="66">
        <f t="shared" si="7"/>
        <v>23.698384201077197</v>
      </c>
      <c r="ED9" s="65">
        <f t="shared" si="8"/>
        <v>27.104722792607802</v>
      </c>
      <c r="EE9" s="67">
        <f t="shared" si="0"/>
        <v>73.483519364819017</v>
      </c>
      <c r="EF9" s="52">
        <f t="shared" si="9"/>
        <v>58.2</v>
      </c>
      <c r="EG9" s="54">
        <f t="shared" si="10"/>
        <v>55.7</v>
      </c>
      <c r="EH9" s="24">
        <f t="shared" si="11"/>
        <v>57.785026737967918</v>
      </c>
      <c r="EI9" s="59">
        <f t="shared" si="1"/>
        <v>48.7</v>
      </c>
      <c r="EJ9" s="24">
        <f t="shared" si="12"/>
        <v>54.20000000000001</v>
      </c>
      <c r="EK9" s="54">
        <f t="shared" si="13"/>
        <v>55.992513368983964</v>
      </c>
      <c r="EL9" s="25">
        <f t="shared" si="2"/>
        <v>106.48502673796793</v>
      </c>
      <c r="EM9" s="25">
        <f t="shared" si="14"/>
        <v>53.45</v>
      </c>
      <c r="EN9" s="62">
        <f t="shared" si="3"/>
        <v>0.54265870524840931</v>
      </c>
      <c r="EO9" s="108" t="str">
        <f t="shared" si="4"/>
        <v>EP</v>
      </c>
    </row>
    <row r="10" spans="1:146" s="45" customFormat="1" x14ac:dyDescent="0.25">
      <c r="A10" s="44"/>
      <c r="V10" s="31"/>
      <c r="BJ10" s="31"/>
      <c r="CL10" s="46"/>
      <c r="CM10" s="46"/>
      <c r="CN10" s="46"/>
      <c r="CO10" s="46"/>
      <c r="DZ10" s="42"/>
      <c r="EA10" s="53" t="e">
        <f t="shared" ref="EA10:EA16" si="15">1320/CU10</f>
        <v>#DIV/0!</v>
      </c>
      <c r="EB10" s="24" t="e">
        <f t="shared" ref="EB10:EB16" si="16">(1320/CV10)+EA10</f>
        <v>#DIV/0!</v>
      </c>
      <c r="EC10" s="54" t="e">
        <f t="shared" ref="EC10:EC16" si="17">EB10-EA10</f>
        <v>#DIV/0!</v>
      </c>
      <c r="ED10" s="24" t="e">
        <f t="shared" ref="ED10:ED16" si="18">EE10-EB10</f>
        <v>#DIV/0!</v>
      </c>
      <c r="EE10" s="57" t="e">
        <f t="shared" ref="EE10:EE16" si="19">(1320/CX10)+EB10</f>
        <v>#DIV/0!</v>
      </c>
      <c r="EF10" s="52" t="e">
        <f t="shared" ref="EF10:EF16" si="20">1320/EA10</f>
        <v>#DIV/0!</v>
      </c>
      <c r="EG10" s="54" t="e">
        <f t="shared" ref="EG10:EG16" si="21">1320/(EB10-EA10)</f>
        <v>#DIV/0!</v>
      </c>
      <c r="EH10" s="24" t="e">
        <f t="shared" ref="EH10:EH16" si="22">2680/EB10</f>
        <v>#DIV/0!</v>
      </c>
      <c r="EI10" s="59" t="e">
        <f t="shared" ref="EI10:EI16" si="23">1320/(EE10-EB10)</f>
        <v>#DIV/0!</v>
      </c>
      <c r="EJ10" s="24" t="e">
        <f t="shared" ref="EJ10:EJ16" si="24">(EF10+EG10+EI10)/3</f>
        <v>#DIV/0!</v>
      </c>
      <c r="EK10" s="54" t="e">
        <f t="shared" ref="EK10:EK16" si="25">(EH10+EJ10)/2</f>
        <v>#DIV/0!</v>
      </c>
      <c r="EL10" s="25" t="e">
        <f t="shared" ref="EL10:EL16" si="26">(EH10+EI10)</f>
        <v>#DIV/0!</v>
      </c>
      <c r="EM10" s="25" t="e">
        <f t="shared" ref="EM10:EM16" si="27">(EF10+EI10)/2</f>
        <v>#DIV/0!</v>
      </c>
      <c r="EN10" s="62" t="e">
        <f t="shared" ref="EN10:EN16" si="28">EH10/EL10</f>
        <v>#DIV/0!</v>
      </c>
      <c r="EO10" s="108">
        <f t="shared" ref="EO10:EO16" si="29">BJ10</f>
        <v>0</v>
      </c>
    </row>
    <row r="11" spans="1:146" s="45" customFormat="1" x14ac:dyDescent="0.25">
      <c r="A11" s="44"/>
      <c r="V11" s="31"/>
      <c r="BJ11" s="27"/>
      <c r="CL11" s="46"/>
      <c r="CM11" s="46"/>
      <c r="CN11" s="46"/>
      <c r="CO11" s="46"/>
      <c r="DZ11" s="42"/>
      <c r="EA11" s="53" t="e">
        <f t="shared" si="15"/>
        <v>#DIV/0!</v>
      </c>
      <c r="EB11" s="24" t="e">
        <f t="shared" si="16"/>
        <v>#DIV/0!</v>
      </c>
      <c r="EC11" s="54" t="e">
        <f t="shared" si="17"/>
        <v>#DIV/0!</v>
      </c>
      <c r="ED11" s="24" t="e">
        <f t="shared" si="18"/>
        <v>#DIV/0!</v>
      </c>
      <c r="EE11" s="57" t="e">
        <f t="shared" si="19"/>
        <v>#DIV/0!</v>
      </c>
      <c r="EF11" s="52" t="e">
        <f t="shared" si="20"/>
        <v>#DIV/0!</v>
      </c>
      <c r="EG11" s="54" t="e">
        <f t="shared" si="21"/>
        <v>#DIV/0!</v>
      </c>
      <c r="EH11" s="24" t="e">
        <f t="shared" si="22"/>
        <v>#DIV/0!</v>
      </c>
      <c r="EI11" s="59" t="e">
        <f t="shared" si="23"/>
        <v>#DIV/0!</v>
      </c>
      <c r="EJ11" s="24" t="e">
        <f t="shared" si="24"/>
        <v>#DIV/0!</v>
      </c>
      <c r="EK11" s="54" t="e">
        <f t="shared" si="25"/>
        <v>#DIV/0!</v>
      </c>
      <c r="EL11" s="25" t="e">
        <f t="shared" si="26"/>
        <v>#DIV/0!</v>
      </c>
      <c r="EM11" s="25" t="e">
        <f t="shared" si="27"/>
        <v>#DIV/0!</v>
      </c>
      <c r="EN11" s="62" t="e">
        <f t="shared" si="28"/>
        <v>#DIV/0!</v>
      </c>
      <c r="EO11" s="108">
        <f t="shared" si="29"/>
        <v>0</v>
      </c>
    </row>
    <row r="12" spans="1:146" x14ac:dyDescent="0.25">
      <c r="A12" s="22"/>
      <c r="C12" s="33"/>
      <c r="D12" s="34"/>
      <c r="E12" s="33"/>
      <c r="G12" s="35"/>
      <c r="H12" s="33"/>
      <c r="I12" s="33"/>
      <c r="J12" s="33"/>
      <c r="M12" s="33"/>
      <c r="N12" s="36"/>
      <c r="O12" s="33"/>
      <c r="P12" s="33"/>
      <c r="Q12" s="33"/>
      <c r="R12" s="33"/>
      <c r="S12" s="35"/>
      <c r="T12" s="33"/>
      <c r="U12" s="33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0"/>
      <c r="AT12" s="30"/>
      <c r="AU12" s="30"/>
      <c r="AV12" s="30"/>
      <c r="AW12" s="30"/>
      <c r="AX12" s="30"/>
      <c r="AY12" s="30"/>
      <c r="AZ12" s="30"/>
      <c r="BA12" s="37"/>
      <c r="BB12" s="37"/>
      <c r="BC12" s="37"/>
      <c r="BD12" s="37"/>
      <c r="BE12" s="33"/>
      <c r="BF12" s="30"/>
      <c r="BG12" s="37"/>
      <c r="BH12" s="30"/>
      <c r="BI12" s="33"/>
      <c r="BJ12" s="33"/>
      <c r="BK12" s="37"/>
      <c r="BL12" s="37"/>
      <c r="BM12" s="37"/>
      <c r="BN12" s="37"/>
      <c r="BO12" s="37"/>
      <c r="BP12" s="37"/>
      <c r="BQ12" s="37"/>
      <c r="BR12" s="37"/>
      <c r="BS12" s="37"/>
      <c r="BT12" s="30"/>
      <c r="BU12" s="30"/>
      <c r="BV12" s="37"/>
      <c r="BW12" s="37"/>
      <c r="BX12" s="38"/>
      <c r="BY12" s="39"/>
      <c r="BZ12" s="39"/>
      <c r="CA12" s="39"/>
      <c r="CB12" s="39"/>
      <c r="CC12" s="33"/>
      <c r="CD12" s="33"/>
      <c r="CE12" s="33"/>
      <c r="CF12" s="33"/>
      <c r="CG12" s="33"/>
      <c r="CH12" s="35"/>
      <c r="CI12" s="30"/>
      <c r="CJ12" s="30"/>
      <c r="CK12" s="30"/>
      <c r="CL12" s="37"/>
      <c r="CM12" s="37"/>
      <c r="CN12" s="37"/>
      <c r="CO12" s="37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Z12" s="18"/>
      <c r="EA12" s="53" t="e">
        <f t="shared" si="15"/>
        <v>#DIV/0!</v>
      </c>
      <c r="EB12" s="24" t="e">
        <f t="shared" si="16"/>
        <v>#DIV/0!</v>
      </c>
      <c r="EC12" s="54" t="e">
        <f t="shared" si="17"/>
        <v>#DIV/0!</v>
      </c>
      <c r="ED12" s="24" t="e">
        <f t="shared" si="18"/>
        <v>#DIV/0!</v>
      </c>
      <c r="EE12" s="57" t="e">
        <f t="shared" si="19"/>
        <v>#DIV/0!</v>
      </c>
      <c r="EF12" s="52" t="e">
        <f t="shared" si="20"/>
        <v>#DIV/0!</v>
      </c>
      <c r="EG12" s="54" t="e">
        <f t="shared" si="21"/>
        <v>#DIV/0!</v>
      </c>
      <c r="EH12" s="24" t="e">
        <f t="shared" si="22"/>
        <v>#DIV/0!</v>
      </c>
      <c r="EI12" s="59" t="e">
        <f t="shared" si="23"/>
        <v>#DIV/0!</v>
      </c>
      <c r="EJ12" s="24" t="e">
        <f t="shared" si="24"/>
        <v>#DIV/0!</v>
      </c>
      <c r="EK12" s="54" t="e">
        <f t="shared" si="25"/>
        <v>#DIV/0!</v>
      </c>
      <c r="EL12" s="25" t="e">
        <f t="shared" si="26"/>
        <v>#DIV/0!</v>
      </c>
      <c r="EM12" s="25" t="e">
        <f t="shared" si="27"/>
        <v>#DIV/0!</v>
      </c>
      <c r="EN12" s="62" t="e">
        <f t="shared" si="28"/>
        <v>#DIV/0!</v>
      </c>
      <c r="EO12" s="108">
        <f t="shared" si="29"/>
        <v>0</v>
      </c>
    </row>
    <row r="13" spans="1:146" s="27" customFormat="1" x14ac:dyDescent="0.25"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42"/>
      <c r="EA13" s="53" t="e">
        <f t="shared" si="15"/>
        <v>#DIV/0!</v>
      </c>
      <c r="EB13" s="24" t="e">
        <f t="shared" si="16"/>
        <v>#DIV/0!</v>
      </c>
      <c r="EC13" s="54" t="e">
        <f t="shared" si="17"/>
        <v>#DIV/0!</v>
      </c>
      <c r="ED13" s="24" t="e">
        <f t="shared" si="18"/>
        <v>#DIV/0!</v>
      </c>
      <c r="EE13" s="57" t="e">
        <f t="shared" si="19"/>
        <v>#DIV/0!</v>
      </c>
      <c r="EF13" s="52" t="e">
        <f t="shared" si="20"/>
        <v>#DIV/0!</v>
      </c>
      <c r="EG13" s="54" t="e">
        <f t="shared" si="21"/>
        <v>#DIV/0!</v>
      </c>
      <c r="EH13" s="24" t="e">
        <f t="shared" si="22"/>
        <v>#DIV/0!</v>
      </c>
      <c r="EI13" s="59" t="e">
        <f t="shared" si="23"/>
        <v>#DIV/0!</v>
      </c>
      <c r="EJ13" s="24" t="e">
        <f t="shared" si="24"/>
        <v>#DIV/0!</v>
      </c>
      <c r="EK13" s="54" t="e">
        <f t="shared" si="25"/>
        <v>#DIV/0!</v>
      </c>
      <c r="EL13" s="25" t="e">
        <f t="shared" si="26"/>
        <v>#DIV/0!</v>
      </c>
      <c r="EM13" s="25" t="e">
        <f t="shared" si="27"/>
        <v>#DIV/0!</v>
      </c>
      <c r="EN13" s="62" t="e">
        <f t="shared" si="28"/>
        <v>#DIV/0!</v>
      </c>
      <c r="EO13" s="108">
        <f t="shared" si="29"/>
        <v>0</v>
      </c>
    </row>
    <row r="14" spans="1:146" s="27" customFormat="1" x14ac:dyDescent="0.25"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42"/>
      <c r="EA14" s="53" t="e">
        <f t="shared" si="15"/>
        <v>#DIV/0!</v>
      </c>
      <c r="EB14" s="24" t="e">
        <f t="shared" si="16"/>
        <v>#DIV/0!</v>
      </c>
      <c r="EC14" s="54" t="e">
        <f t="shared" si="17"/>
        <v>#DIV/0!</v>
      </c>
      <c r="ED14" s="24" t="e">
        <f t="shared" si="18"/>
        <v>#DIV/0!</v>
      </c>
      <c r="EE14" s="57" t="e">
        <f t="shared" si="19"/>
        <v>#DIV/0!</v>
      </c>
      <c r="EF14" s="52" t="e">
        <f t="shared" si="20"/>
        <v>#DIV/0!</v>
      </c>
      <c r="EG14" s="54" t="e">
        <f t="shared" si="21"/>
        <v>#DIV/0!</v>
      </c>
      <c r="EH14" s="24" t="e">
        <f t="shared" si="22"/>
        <v>#DIV/0!</v>
      </c>
      <c r="EI14" s="59" t="e">
        <f t="shared" si="23"/>
        <v>#DIV/0!</v>
      </c>
      <c r="EJ14" s="24" t="e">
        <f t="shared" si="24"/>
        <v>#DIV/0!</v>
      </c>
      <c r="EK14" s="54" t="e">
        <f t="shared" si="25"/>
        <v>#DIV/0!</v>
      </c>
      <c r="EL14" s="25" t="e">
        <f t="shared" si="26"/>
        <v>#DIV/0!</v>
      </c>
      <c r="EM14" s="25" t="e">
        <f t="shared" si="27"/>
        <v>#DIV/0!</v>
      </c>
      <c r="EN14" s="62" t="e">
        <f t="shared" si="28"/>
        <v>#DIV/0!</v>
      </c>
      <c r="EO14" s="108">
        <f t="shared" si="29"/>
        <v>0</v>
      </c>
    </row>
    <row r="15" spans="1:146" s="27" customFormat="1" x14ac:dyDescent="0.25">
      <c r="CD15" s="24"/>
      <c r="CE15" s="43"/>
      <c r="CF15" s="43"/>
      <c r="CG15" s="43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42"/>
      <c r="EA15" s="53" t="e">
        <f t="shared" si="15"/>
        <v>#DIV/0!</v>
      </c>
      <c r="EB15" s="24" t="e">
        <f t="shared" si="16"/>
        <v>#DIV/0!</v>
      </c>
      <c r="EC15" s="54" t="e">
        <f t="shared" si="17"/>
        <v>#DIV/0!</v>
      </c>
      <c r="ED15" s="24" t="e">
        <f t="shared" si="18"/>
        <v>#DIV/0!</v>
      </c>
      <c r="EE15" s="57" t="e">
        <f t="shared" si="19"/>
        <v>#DIV/0!</v>
      </c>
      <c r="EF15" s="52" t="e">
        <f t="shared" si="20"/>
        <v>#DIV/0!</v>
      </c>
      <c r="EG15" s="54" t="e">
        <f t="shared" si="21"/>
        <v>#DIV/0!</v>
      </c>
      <c r="EH15" s="24" t="e">
        <f t="shared" si="22"/>
        <v>#DIV/0!</v>
      </c>
      <c r="EI15" s="59" t="e">
        <f t="shared" si="23"/>
        <v>#DIV/0!</v>
      </c>
      <c r="EJ15" s="24" t="e">
        <f t="shared" si="24"/>
        <v>#DIV/0!</v>
      </c>
      <c r="EK15" s="54" t="e">
        <f t="shared" si="25"/>
        <v>#DIV/0!</v>
      </c>
      <c r="EL15" s="25" t="e">
        <f t="shared" si="26"/>
        <v>#DIV/0!</v>
      </c>
      <c r="EM15" s="25" t="e">
        <f t="shared" si="27"/>
        <v>#DIV/0!</v>
      </c>
      <c r="EN15" s="62" t="e">
        <f t="shared" si="28"/>
        <v>#DIV/0!</v>
      </c>
      <c r="EO15" s="108">
        <f t="shared" si="29"/>
        <v>0</v>
      </c>
    </row>
    <row r="16" spans="1:146" s="27" customFormat="1" x14ac:dyDescent="0.25"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42"/>
      <c r="EA16" s="53" t="e">
        <f t="shared" si="15"/>
        <v>#DIV/0!</v>
      </c>
      <c r="EB16" s="24" t="e">
        <f t="shared" si="16"/>
        <v>#DIV/0!</v>
      </c>
      <c r="EC16" s="54" t="e">
        <f t="shared" si="17"/>
        <v>#DIV/0!</v>
      </c>
      <c r="ED16" s="24" t="e">
        <f t="shared" si="18"/>
        <v>#DIV/0!</v>
      </c>
      <c r="EE16" s="57" t="e">
        <f t="shared" si="19"/>
        <v>#DIV/0!</v>
      </c>
      <c r="EF16" s="52" t="e">
        <f t="shared" si="20"/>
        <v>#DIV/0!</v>
      </c>
      <c r="EG16" s="54" t="e">
        <f t="shared" si="21"/>
        <v>#DIV/0!</v>
      </c>
      <c r="EH16" s="24" t="e">
        <f t="shared" si="22"/>
        <v>#DIV/0!</v>
      </c>
      <c r="EI16" s="59" t="e">
        <f t="shared" si="23"/>
        <v>#DIV/0!</v>
      </c>
      <c r="EJ16" s="24" t="e">
        <f t="shared" si="24"/>
        <v>#DIV/0!</v>
      </c>
      <c r="EK16" s="54" t="e">
        <f t="shared" si="25"/>
        <v>#DIV/0!</v>
      </c>
      <c r="EL16" s="25" t="e">
        <f t="shared" si="26"/>
        <v>#DIV/0!</v>
      </c>
      <c r="EM16" s="25" t="e">
        <f t="shared" si="27"/>
        <v>#DIV/0!</v>
      </c>
      <c r="EN16" s="62" t="e">
        <f t="shared" si="28"/>
        <v>#DIV/0!</v>
      </c>
      <c r="EO16" s="108">
        <f t="shared" si="29"/>
        <v>0</v>
      </c>
    </row>
    <row r="17" spans="1:145" s="27" customFormat="1" x14ac:dyDescent="0.25"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42"/>
      <c r="EA17" s="53" t="e">
        <f t="shared" ref="EA17" si="30">1320/CU17</f>
        <v>#DIV/0!</v>
      </c>
      <c r="EB17" s="24" t="e">
        <f t="shared" ref="EB17" si="31">(1320/CV17)+EA17</f>
        <v>#DIV/0!</v>
      </c>
      <c r="EC17" s="54" t="e">
        <f t="shared" ref="EC17" si="32">EB17-EA17</f>
        <v>#DIV/0!</v>
      </c>
      <c r="ED17" s="24" t="e">
        <f t="shared" ref="ED17" si="33">EE17-EB17</f>
        <v>#DIV/0!</v>
      </c>
      <c r="EE17" s="57" t="e">
        <f t="shared" ref="EE17" si="34">(1320/CX17)+EB17</f>
        <v>#DIV/0!</v>
      </c>
      <c r="EF17" s="52" t="e">
        <f t="shared" ref="EF17" si="35">1320/EA17</f>
        <v>#DIV/0!</v>
      </c>
      <c r="EG17" s="54" t="e">
        <f t="shared" ref="EG17" si="36">1320/(EB17-EA17)</f>
        <v>#DIV/0!</v>
      </c>
      <c r="EH17" s="24" t="e">
        <f t="shared" ref="EH17" si="37">2680/EB17</f>
        <v>#DIV/0!</v>
      </c>
      <c r="EI17" s="59" t="e">
        <f t="shared" ref="EI17" si="38">1320/(EE17-EB17)</f>
        <v>#DIV/0!</v>
      </c>
      <c r="EJ17" s="24" t="e">
        <f t="shared" ref="EJ17" si="39">(EF17+EG17+EI17)/3</f>
        <v>#DIV/0!</v>
      </c>
      <c r="EK17" s="54" t="e">
        <f t="shared" ref="EK17" si="40">(EH17+EJ17)/2</f>
        <v>#DIV/0!</v>
      </c>
      <c r="EL17" s="25" t="e">
        <f t="shared" ref="EL17" si="41">(EH17+EI17)</f>
        <v>#DIV/0!</v>
      </c>
      <c r="EM17" s="25" t="e">
        <f t="shared" ref="EM17" si="42">(EF17+EI17)/2</f>
        <v>#DIV/0!</v>
      </c>
      <c r="EN17" s="62" t="e">
        <f t="shared" ref="EN17" si="43">EH17/EL17</f>
        <v>#DIV/0!</v>
      </c>
      <c r="EO17" s="108">
        <f t="shared" ref="EO17" si="44">BJ17</f>
        <v>0</v>
      </c>
    </row>
    <row r="18" spans="1:145" s="27" customFormat="1" x14ac:dyDescent="0.25"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42"/>
      <c r="EA18" s="53"/>
      <c r="EB18" s="24"/>
      <c r="EC18" s="54"/>
      <c r="ED18" s="24"/>
      <c r="EE18" s="59"/>
      <c r="EF18" s="52"/>
      <c r="EG18" s="54"/>
      <c r="EH18" s="24"/>
      <c r="EI18" s="59"/>
      <c r="EJ18" s="24"/>
      <c r="EK18" s="54"/>
      <c r="EL18" s="25"/>
      <c r="EM18" s="25"/>
      <c r="EN18" s="62"/>
      <c r="EO18" s="31"/>
    </row>
    <row r="19" spans="1:145" s="27" customFormat="1" x14ac:dyDescent="0.25"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42"/>
      <c r="EA19" s="53"/>
      <c r="EB19" s="24"/>
      <c r="EC19" s="54"/>
      <c r="ED19" s="24"/>
      <c r="EE19" s="59"/>
      <c r="EF19" s="52"/>
      <c r="EG19" s="54"/>
      <c r="EH19" s="24"/>
      <c r="EI19" s="59"/>
      <c r="EJ19" s="24"/>
      <c r="EK19" s="54"/>
      <c r="EL19" s="25"/>
      <c r="EM19" s="25"/>
      <c r="EN19" s="62"/>
      <c r="EO19" s="31"/>
    </row>
    <row r="20" spans="1:145" x14ac:dyDescent="0.25">
      <c r="A20" s="41"/>
      <c r="B20" s="33"/>
      <c r="C20" s="33"/>
      <c r="D20" s="33"/>
      <c r="E20" s="33"/>
      <c r="F20" s="33"/>
      <c r="G20" s="33"/>
      <c r="H20" s="33"/>
      <c r="I20" s="33"/>
      <c r="J20" s="33"/>
      <c r="K20" s="33" t="s">
        <v>16</v>
      </c>
      <c r="M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2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2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H20"/>
      <c r="EJ20"/>
    </row>
    <row r="21" spans="1:145" x14ac:dyDescent="0.25">
      <c r="A21" s="41"/>
      <c r="B21" s="33"/>
      <c r="C21" s="33"/>
      <c r="D21" s="33"/>
      <c r="E21" s="33"/>
      <c r="F21" s="33"/>
      <c r="G21" s="33"/>
      <c r="H21" s="33"/>
      <c r="I21" s="33"/>
      <c r="J21" s="33"/>
      <c r="K21" s="33"/>
      <c r="M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28" t="s">
        <v>162</v>
      </c>
      <c r="EB21" s="28"/>
      <c r="EH21"/>
      <c r="EJ21"/>
    </row>
    <row r="22" spans="1:145" x14ac:dyDescent="0.25">
      <c r="A22" s="41"/>
      <c r="B22" s="33"/>
      <c r="C22" s="33"/>
      <c r="D22" s="33"/>
      <c r="E22" s="33"/>
      <c r="F22" s="33"/>
      <c r="G22" s="33"/>
      <c r="H22" s="33"/>
      <c r="I22" s="33"/>
      <c r="J22" s="33"/>
      <c r="K22" s="33"/>
      <c r="M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58" t="s">
        <v>119</v>
      </c>
      <c r="EB22" s="58" t="s">
        <v>117</v>
      </c>
      <c r="EH22"/>
      <c r="EJ22"/>
    </row>
    <row r="23" spans="1:145" x14ac:dyDescent="0.25">
      <c r="A23" s="41"/>
      <c r="B23" s="33"/>
      <c r="C23" s="33"/>
      <c r="D23" s="33"/>
      <c r="E23" s="33"/>
      <c r="F23" s="33"/>
      <c r="G23" s="33"/>
      <c r="H23" s="33"/>
      <c r="I23" s="33"/>
      <c r="J23" s="33"/>
      <c r="K23" s="33"/>
      <c r="M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40">
        <v>5</v>
      </c>
      <c r="EB23" s="58">
        <v>660</v>
      </c>
      <c r="EC23" s="33"/>
      <c r="EH23"/>
      <c r="EJ23"/>
    </row>
    <row r="24" spans="1:145" x14ac:dyDescent="0.25">
      <c r="EA24" s="40">
        <v>5.5</v>
      </c>
      <c r="EB24" s="58">
        <v>990</v>
      </c>
      <c r="EC24" s="33"/>
      <c r="ED24" s="32" t="s">
        <v>140</v>
      </c>
      <c r="EE24" s="32" t="s">
        <v>142</v>
      </c>
      <c r="EF24" s="32" t="s">
        <v>144</v>
      </c>
      <c r="EH24"/>
      <c r="EJ24"/>
    </row>
    <row r="25" spans="1:145" x14ac:dyDescent="0.25">
      <c r="EA25" s="40">
        <v>6</v>
      </c>
      <c r="EB25" s="58">
        <v>1320</v>
      </c>
      <c r="EC25" s="33"/>
      <c r="ED25" s="32" t="s">
        <v>141</v>
      </c>
      <c r="EE25" s="32" t="s">
        <v>143</v>
      </c>
      <c r="EF25" s="32" t="s">
        <v>149</v>
      </c>
      <c r="EH25"/>
      <c r="EJ25"/>
    </row>
    <row r="26" spans="1:145" x14ac:dyDescent="0.25">
      <c r="EA26" s="40">
        <v>6.5</v>
      </c>
      <c r="EB26" s="58">
        <v>1650</v>
      </c>
      <c r="EC26" s="33"/>
      <c r="ED26" s="32"/>
      <c r="EG26"/>
      <c r="EH26"/>
      <c r="EJ26"/>
    </row>
    <row r="27" spans="1:145" x14ac:dyDescent="0.25">
      <c r="EA27" s="40">
        <v>7</v>
      </c>
      <c r="EB27" s="58">
        <v>1980</v>
      </c>
      <c r="EC27" s="33"/>
      <c r="ED27" s="32" t="s">
        <v>145</v>
      </c>
      <c r="EE27" s="63">
        <v>0.53</v>
      </c>
      <c r="EF27" s="55" t="s">
        <v>153</v>
      </c>
      <c r="EG27"/>
      <c r="EH27"/>
      <c r="EJ27"/>
    </row>
    <row r="28" spans="1:145" x14ac:dyDescent="0.25">
      <c r="EA28" s="40">
        <v>7.5</v>
      </c>
      <c r="EB28" s="58">
        <v>2310</v>
      </c>
      <c r="EC28" s="33"/>
      <c r="ED28" s="32" t="s">
        <v>146</v>
      </c>
      <c r="EE28" s="63">
        <v>0.52500000000000002</v>
      </c>
      <c r="EF28" s="55" t="s">
        <v>150</v>
      </c>
      <c r="EG28"/>
      <c r="EH28"/>
      <c r="EJ28"/>
    </row>
    <row r="29" spans="1:145" x14ac:dyDescent="0.25">
      <c r="EA29" s="58"/>
      <c r="EB29" s="58"/>
      <c r="EC29" s="33"/>
      <c r="ED29" s="32" t="s">
        <v>147</v>
      </c>
      <c r="EE29" s="63">
        <v>0.52</v>
      </c>
      <c r="EF29" s="55" t="s">
        <v>151</v>
      </c>
      <c r="EG29"/>
      <c r="EH29"/>
      <c r="EJ29"/>
    </row>
    <row r="30" spans="1:145" x14ac:dyDescent="0.25">
      <c r="EA30" s="40"/>
      <c r="EB30" s="58"/>
      <c r="EC30" s="33"/>
      <c r="ED30" s="32" t="s">
        <v>148</v>
      </c>
      <c r="EE30" s="63">
        <v>0.51</v>
      </c>
      <c r="EF30" s="55" t="s">
        <v>152</v>
      </c>
      <c r="EG30"/>
      <c r="EH30"/>
      <c r="EJ30"/>
    </row>
    <row r="31" spans="1:145" x14ac:dyDescent="0.25">
      <c r="EA31" s="23"/>
      <c r="EB31" s="33"/>
      <c r="EC31" s="33"/>
      <c r="ED31" s="33"/>
      <c r="EH31"/>
      <c r="EJ31"/>
    </row>
    <row r="32" spans="1:145" x14ac:dyDescent="0.25">
      <c r="EA32" s="23"/>
      <c r="EB32" s="33"/>
      <c r="EC32" s="33"/>
      <c r="ED32" s="33"/>
      <c r="EH32"/>
      <c r="EJ32"/>
    </row>
    <row r="33" spans="12:140" x14ac:dyDescent="0.25">
      <c r="EA33" s="23"/>
      <c r="EB33" s="33"/>
      <c r="EC33" s="33"/>
      <c r="ED33" s="33"/>
      <c r="EH33"/>
      <c r="EJ33"/>
    </row>
    <row r="34" spans="12:140" x14ac:dyDescent="0.25">
      <c r="EA34" s="23"/>
      <c r="EB34" s="33"/>
      <c r="EC34" s="33"/>
      <c r="EH34"/>
      <c r="EJ34"/>
    </row>
    <row r="35" spans="12:140" x14ac:dyDescent="0.25">
      <c r="EA35" s="23"/>
      <c r="EB35" s="33"/>
      <c r="EC35" s="33"/>
      <c r="EH35"/>
      <c r="EJ35"/>
    </row>
    <row r="36" spans="12:140" x14ac:dyDescent="0.25">
      <c r="L36"/>
      <c r="N36"/>
      <c r="EA36" s="23"/>
      <c r="EB36" s="33"/>
      <c r="EC36" s="33"/>
      <c r="EH36"/>
      <c r="EJ36"/>
    </row>
    <row r="37" spans="12:140" x14ac:dyDescent="0.25">
      <c r="L37"/>
      <c r="N37"/>
      <c r="EA37" s="23"/>
      <c r="EB37" s="33"/>
      <c r="EC37" s="33"/>
      <c r="EH37"/>
      <c r="EJ37"/>
    </row>
    <row r="38" spans="12:140" x14ac:dyDescent="0.25">
      <c r="L38"/>
      <c r="N38"/>
      <c r="EA38" s="23"/>
      <c r="EB38" s="33"/>
      <c r="EC38" s="33"/>
      <c r="EH38"/>
      <c r="EJ38"/>
    </row>
    <row r="39" spans="12:140" x14ac:dyDescent="0.25">
      <c r="L39"/>
      <c r="N39"/>
      <c r="EA39" s="23"/>
      <c r="EB39" s="33"/>
      <c r="EC39" s="33"/>
      <c r="EH39"/>
      <c r="EJ39"/>
    </row>
    <row r="40" spans="12:140" x14ac:dyDescent="0.25">
      <c r="L40"/>
      <c r="N40"/>
      <c r="EA40" s="23"/>
      <c r="EB40" s="33"/>
      <c r="EC40" s="33"/>
      <c r="EH40"/>
      <c r="EJ40"/>
    </row>
    <row r="41" spans="12:140" x14ac:dyDescent="0.25">
      <c r="L41"/>
      <c r="N41"/>
      <c r="EA41" s="23"/>
      <c r="EB41" s="33"/>
      <c r="EC41" s="33"/>
      <c r="ED41" s="33"/>
      <c r="EG41"/>
      <c r="EH41"/>
      <c r="EJ41"/>
    </row>
    <row r="42" spans="12:140" x14ac:dyDescent="0.25">
      <c r="L42"/>
      <c r="N42"/>
      <c r="EA42" s="23"/>
      <c r="EB42" s="33"/>
      <c r="EC42" s="33"/>
      <c r="ED42" s="33"/>
      <c r="EG42"/>
      <c r="EH42"/>
      <c r="EJ42"/>
    </row>
  </sheetData>
  <mergeCells count="21"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  <mergeCell ref="DJ1:DL1"/>
    <mergeCell ref="EA1:EE1"/>
    <mergeCell ref="EF1:EL1"/>
    <mergeCell ref="CI1:CK1"/>
    <mergeCell ref="CL1:CO1"/>
    <mergeCell ref="CP1:CS1"/>
    <mergeCell ref="CT1:CZ1"/>
    <mergeCell ref="DA1:DF1"/>
    <mergeCell ref="DG1:DI1"/>
  </mergeCells>
  <conditionalFormatting sqref="V4:AR6 BV4:BW6 BK4:BS6">
    <cfRule type="cellIs" dxfId="34" priority="9" stopIfTrue="1" operator="equal">
      <formula>1</formula>
    </cfRule>
    <cfRule type="cellIs" dxfId="33" priority="10" stopIfTrue="1" operator="equal">
      <formula>2</formula>
    </cfRule>
  </conditionalFormatting>
  <conditionalFormatting sqref="V7 V9">
    <cfRule type="cellIs" dxfId="32" priority="8" stopIfTrue="1" operator="greaterThanOrEqual">
      <formula>0.62</formula>
    </cfRule>
  </conditionalFormatting>
  <conditionalFormatting sqref="V10">
    <cfRule type="cellIs" dxfId="31" priority="7" stopIfTrue="1" operator="greaterThanOrEqual">
      <formula>0.62</formula>
    </cfRule>
  </conditionalFormatting>
  <conditionalFormatting sqref="BG3:BG11">
    <cfRule type="cellIs" dxfId="30" priority="1" stopIfTrue="1" operator="equal">
      <formula>1</formula>
    </cfRule>
    <cfRule type="cellIs" dxfId="29" priority="2" stopIfTrue="1" operator="equal">
      <formula>2</formula>
    </cfRule>
  </conditionalFormatting>
  <conditionalFormatting sqref="V3:AR11">
    <cfRule type="cellIs" dxfId="28" priority="5" stopIfTrue="1" operator="equal">
      <formula>1</formula>
    </cfRule>
    <cfRule type="cellIs" dxfId="27" priority="6" stopIfTrue="1" operator="equal">
      <formula>2</formula>
    </cfRule>
  </conditionalFormatting>
  <conditionalFormatting sqref="BA3:BD11">
    <cfRule type="cellIs" dxfId="26" priority="3" stopIfTrue="1" operator="equal">
      <formula>1</formula>
    </cfRule>
    <cfRule type="cellIs" dxfId="25" priority="4" stopIfTrue="1" operator="equal"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42"/>
  <sheetViews>
    <sheetView workbookViewId="0">
      <pane xSplit="11" topLeftCell="DZ1" activePane="topRight" state="frozen"/>
      <selection pane="topRight" activeCell="EC39" sqref="EC39"/>
    </sheetView>
  </sheetViews>
  <sheetFormatPr defaultRowHeight="15" x14ac:dyDescent="0.25"/>
  <cols>
    <col min="1" max="1" width="9.7109375" bestFit="1" customWidth="1"/>
    <col min="2" max="2" width="5.5703125" bestFit="1" customWidth="1"/>
    <col min="3" max="5" width="9.140625" customWidth="1"/>
    <col min="6" max="6" width="14.85546875" customWidth="1"/>
    <col min="7" max="10" width="9.140625" customWidth="1"/>
    <col min="11" max="11" width="19.42578125" bestFit="1" customWidth="1"/>
    <col min="12" max="12" width="9.140625" style="33" customWidth="1"/>
    <col min="13" max="13" width="9.140625" customWidth="1"/>
    <col min="14" max="14" width="9.140625" style="33" customWidth="1"/>
    <col min="15" max="62" width="9.140625" customWidth="1"/>
    <col min="63" max="80" width="9.140625" hidden="1" customWidth="1"/>
    <col min="81" max="81" width="9.140625" customWidth="1"/>
    <col min="83" max="83" width="11.140625" customWidth="1"/>
    <col min="85" max="85" width="10.5703125" customWidth="1"/>
    <col min="86" max="92" width="9.140625" customWidth="1"/>
    <col min="93" max="93" width="5.28515625" customWidth="1"/>
    <col min="94" max="96" width="9.140625" customWidth="1"/>
    <col min="97" max="97" width="11.42578125" customWidth="1"/>
    <col min="98" max="109" width="9.140625" customWidth="1"/>
    <col min="110" max="110" width="6.140625" customWidth="1"/>
    <col min="111" max="129" width="9.140625" customWidth="1"/>
    <col min="130" max="130" width="20.85546875" customWidth="1"/>
    <col min="131" max="134" width="10.5703125" customWidth="1"/>
    <col min="135" max="138" width="10.5703125" style="32" customWidth="1"/>
    <col min="139" max="139" width="10.5703125" customWidth="1"/>
    <col min="140" max="140" width="10.5703125" style="32" customWidth="1"/>
    <col min="141" max="144" width="10.5703125" customWidth="1"/>
  </cols>
  <sheetData>
    <row r="1" spans="1:145" s="3" customFormat="1" x14ac:dyDescent="0.25">
      <c r="A1" s="74" t="s">
        <v>0</v>
      </c>
      <c r="B1" s="74"/>
      <c r="C1" s="74"/>
      <c r="D1" s="74"/>
      <c r="E1" s="74"/>
      <c r="F1" s="74"/>
      <c r="G1" s="1" t="s">
        <v>1</v>
      </c>
      <c r="H1" s="1" t="s">
        <v>2</v>
      </c>
      <c r="I1" s="1"/>
      <c r="J1" s="2" t="s">
        <v>3</v>
      </c>
      <c r="L1" s="2"/>
      <c r="M1" s="74" t="s">
        <v>4</v>
      </c>
      <c r="N1" s="74"/>
      <c r="O1" s="74"/>
      <c r="P1" s="74"/>
      <c r="Q1" s="2"/>
      <c r="R1" s="2"/>
      <c r="S1" s="74" t="s">
        <v>5</v>
      </c>
      <c r="T1" s="74"/>
      <c r="U1" s="74"/>
      <c r="V1" s="74"/>
      <c r="W1" s="74"/>
      <c r="X1" s="74"/>
      <c r="Y1" s="77" t="s">
        <v>6</v>
      </c>
      <c r="Z1" s="77"/>
      <c r="AA1" s="77"/>
      <c r="AB1" s="77"/>
      <c r="AC1" s="77"/>
      <c r="AD1" s="77"/>
      <c r="AE1" s="77"/>
      <c r="AF1" s="74" t="s">
        <v>7</v>
      </c>
      <c r="AG1" s="74"/>
      <c r="AH1" s="74"/>
      <c r="AI1" s="74"/>
      <c r="AJ1" s="74"/>
      <c r="AK1" s="74"/>
      <c r="AL1" s="76" t="s">
        <v>8</v>
      </c>
      <c r="AM1" s="76"/>
      <c r="AN1" s="76"/>
      <c r="AO1" s="76"/>
      <c r="AP1" s="76"/>
      <c r="AQ1" s="76"/>
      <c r="AR1" s="76"/>
      <c r="AS1" s="74" t="s">
        <v>9</v>
      </c>
      <c r="AT1" s="74"/>
      <c r="AU1" s="74"/>
      <c r="AV1" s="74"/>
      <c r="AW1" s="74"/>
      <c r="AX1" s="74"/>
      <c r="AY1" s="74"/>
      <c r="AZ1" s="74"/>
      <c r="BA1" s="74"/>
      <c r="BB1" s="76" t="s">
        <v>10</v>
      </c>
      <c r="BC1" s="76"/>
      <c r="BD1" s="76"/>
      <c r="BE1" s="76"/>
      <c r="BF1" s="74" t="s">
        <v>11</v>
      </c>
      <c r="BG1" s="74"/>
      <c r="BH1" s="4" t="s">
        <v>12</v>
      </c>
      <c r="BI1" s="2"/>
      <c r="BJ1" s="2"/>
      <c r="BK1" s="74" t="s">
        <v>13</v>
      </c>
      <c r="BL1" s="74"/>
      <c r="BM1" s="74"/>
      <c r="BN1" s="2"/>
      <c r="BO1" s="74" t="s">
        <v>14</v>
      </c>
      <c r="BP1" s="74"/>
      <c r="BQ1" s="74"/>
      <c r="BR1" s="74"/>
      <c r="BS1" s="74"/>
      <c r="BT1" s="76" t="s">
        <v>15</v>
      </c>
      <c r="BU1" s="76"/>
      <c r="BV1" s="76"/>
      <c r="BW1" s="76"/>
      <c r="BX1" s="76"/>
      <c r="BY1" s="76"/>
      <c r="BZ1" s="76"/>
      <c r="CA1" s="76"/>
      <c r="CB1" s="76"/>
      <c r="CC1" s="2" t="s">
        <v>16</v>
      </c>
      <c r="CD1" s="5"/>
      <c r="CE1" s="5" t="s">
        <v>1</v>
      </c>
      <c r="CF1" s="5"/>
      <c r="CG1" s="5" t="s">
        <v>1</v>
      </c>
      <c r="CH1" s="5"/>
      <c r="CI1" s="69" t="s">
        <v>17</v>
      </c>
      <c r="CJ1" s="69"/>
      <c r="CK1" s="69"/>
      <c r="CL1" s="74" t="s">
        <v>18</v>
      </c>
      <c r="CM1" s="74"/>
      <c r="CN1" s="74"/>
      <c r="CO1" s="74"/>
      <c r="CP1" s="69" t="s">
        <v>19</v>
      </c>
      <c r="CQ1" s="69"/>
      <c r="CR1" s="69"/>
      <c r="CS1" s="69"/>
      <c r="CT1" s="75" t="s">
        <v>20</v>
      </c>
      <c r="CU1" s="75"/>
      <c r="CV1" s="75"/>
      <c r="CW1" s="75"/>
      <c r="CX1" s="75"/>
      <c r="CY1" s="75"/>
      <c r="CZ1" s="75"/>
      <c r="DA1" s="69" t="s">
        <v>21</v>
      </c>
      <c r="DB1" s="69"/>
      <c r="DC1" s="69"/>
      <c r="DD1" s="69"/>
      <c r="DE1" s="69"/>
      <c r="DF1" s="69"/>
      <c r="DG1" s="75" t="s">
        <v>22</v>
      </c>
      <c r="DH1" s="75"/>
      <c r="DI1" s="75"/>
      <c r="DJ1" s="69" t="s">
        <v>23</v>
      </c>
      <c r="DK1" s="69"/>
      <c r="DL1" s="69"/>
      <c r="DM1" s="6"/>
      <c r="DN1" s="6"/>
      <c r="DO1" s="6"/>
      <c r="DP1" s="6"/>
      <c r="DQ1" s="6"/>
      <c r="DR1" s="6"/>
      <c r="DS1" s="6"/>
      <c r="DZ1" s="49" t="s">
        <v>24</v>
      </c>
      <c r="EA1" s="70" t="s">
        <v>160</v>
      </c>
      <c r="EB1" s="71"/>
      <c r="EC1" s="71"/>
      <c r="ED1" s="71"/>
      <c r="EE1" s="71"/>
      <c r="EF1" s="72" t="s">
        <v>161</v>
      </c>
      <c r="EG1" s="70"/>
      <c r="EH1" s="73"/>
      <c r="EI1" s="73"/>
      <c r="EJ1" s="73"/>
      <c r="EK1" s="73"/>
      <c r="EL1" s="73"/>
      <c r="EM1" s="7" t="s">
        <v>25</v>
      </c>
      <c r="EN1" s="7" t="s">
        <v>25</v>
      </c>
      <c r="EO1" s="8"/>
    </row>
    <row r="2" spans="1:145" s="3" customFormat="1" x14ac:dyDescent="0.25">
      <c r="A2" s="9" t="s">
        <v>26</v>
      </c>
      <c r="B2" s="9" t="s">
        <v>27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10" t="s">
        <v>35</v>
      </c>
      <c r="K2" s="10" t="s">
        <v>36</v>
      </c>
      <c r="L2" s="10" t="s">
        <v>37</v>
      </c>
      <c r="M2" s="9" t="s">
        <v>35</v>
      </c>
      <c r="N2" s="9" t="s">
        <v>29</v>
      </c>
      <c r="O2" s="9" t="s">
        <v>30</v>
      </c>
      <c r="P2" s="9" t="s">
        <v>38</v>
      </c>
      <c r="Q2" s="10" t="s">
        <v>39</v>
      </c>
      <c r="R2" s="10" t="s">
        <v>40</v>
      </c>
      <c r="S2" s="9" t="s">
        <v>41</v>
      </c>
      <c r="T2" s="9" t="s">
        <v>42</v>
      </c>
      <c r="U2" s="9" t="s">
        <v>43</v>
      </c>
      <c r="V2" s="9" t="s">
        <v>44</v>
      </c>
      <c r="W2" s="9" t="s">
        <v>45</v>
      </c>
      <c r="X2" s="9" t="s">
        <v>46</v>
      </c>
      <c r="Y2" s="10" t="s">
        <v>47</v>
      </c>
      <c r="Z2" s="10" t="s">
        <v>48</v>
      </c>
      <c r="AA2" s="10" t="s">
        <v>49</v>
      </c>
      <c r="AB2" s="10" t="s">
        <v>50</v>
      </c>
      <c r="AC2" s="10" t="s">
        <v>51</v>
      </c>
      <c r="AD2" s="10" t="s">
        <v>52</v>
      </c>
      <c r="AE2" s="10" t="s">
        <v>53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10" t="s">
        <v>54</v>
      </c>
      <c r="AM2" s="10" t="s">
        <v>55</v>
      </c>
      <c r="AN2" s="10" t="s">
        <v>56</v>
      </c>
      <c r="AO2" s="10" t="s">
        <v>57</v>
      </c>
      <c r="AP2" s="10" t="s">
        <v>58</v>
      </c>
      <c r="AQ2" s="10" t="s">
        <v>59</v>
      </c>
      <c r="AR2" s="10" t="s">
        <v>60</v>
      </c>
      <c r="AS2" s="11" t="s">
        <v>54</v>
      </c>
      <c r="AT2" s="11" t="s">
        <v>55</v>
      </c>
      <c r="AU2" s="11" t="s">
        <v>56</v>
      </c>
      <c r="AV2" s="11" t="s">
        <v>57</v>
      </c>
      <c r="AW2" s="11" t="s">
        <v>58</v>
      </c>
      <c r="AX2" s="11" t="s">
        <v>59</v>
      </c>
      <c r="AY2" s="11" t="s">
        <v>61</v>
      </c>
      <c r="AZ2" s="11" t="s">
        <v>62</v>
      </c>
      <c r="BA2" s="9" t="s">
        <v>63</v>
      </c>
      <c r="BB2" s="10" t="s">
        <v>64</v>
      </c>
      <c r="BC2" s="10" t="s">
        <v>65</v>
      </c>
      <c r="BD2" s="10" t="s">
        <v>66</v>
      </c>
      <c r="BE2" s="10" t="s">
        <v>67</v>
      </c>
      <c r="BF2" s="11" t="s">
        <v>68</v>
      </c>
      <c r="BG2" s="9" t="s">
        <v>69</v>
      </c>
      <c r="BH2" s="12" t="s">
        <v>70</v>
      </c>
      <c r="BI2" s="10" t="s">
        <v>71</v>
      </c>
      <c r="BJ2" s="10" t="s">
        <v>72</v>
      </c>
      <c r="BK2" s="9" t="s">
        <v>48</v>
      </c>
      <c r="BL2" s="9" t="s">
        <v>50</v>
      </c>
      <c r="BM2" s="9" t="s">
        <v>73</v>
      </c>
      <c r="BN2" s="10" t="s">
        <v>74</v>
      </c>
      <c r="BO2" s="9" t="s">
        <v>75</v>
      </c>
      <c r="BP2" s="9" t="s">
        <v>76</v>
      </c>
      <c r="BQ2" s="9" t="s">
        <v>77</v>
      </c>
      <c r="BR2" s="9" t="s">
        <v>78</v>
      </c>
      <c r="BS2" s="9" t="s">
        <v>79</v>
      </c>
      <c r="BT2" s="12" t="s">
        <v>80</v>
      </c>
      <c r="BU2" s="12" t="s">
        <v>81</v>
      </c>
      <c r="BV2" s="10" t="s">
        <v>82</v>
      </c>
      <c r="BW2" s="10" t="s">
        <v>83</v>
      </c>
      <c r="BX2" s="13" t="s">
        <v>84</v>
      </c>
      <c r="BY2" s="13" t="s">
        <v>85</v>
      </c>
      <c r="BZ2" s="13" t="s">
        <v>86</v>
      </c>
      <c r="CA2" s="13" t="s">
        <v>87</v>
      </c>
      <c r="CB2" s="13" t="s">
        <v>88</v>
      </c>
      <c r="CC2" s="10" t="s">
        <v>89</v>
      </c>
      <c r="CD2" s="9" t="s">
        <v>90</v>
      </c>
      <c r="CE2" s="9" t="s">
        <v>32</v>
      </c>
      <c r="CF2" s="9" t="s">
        <v>91</v>
      </c>
      <c r="CG2" s="9" t="s">
        <v>92</v>
      </c>
      <c r="CH2" s="9" t="s">
        <v>93</v>
      </c>
      <c r="CI2" s="12" t="s">
        <v>94</v>
      </c>
      <c r="CJ2" s="12" t="s">
        <v>95</v>
      </c>
      <c r="CK2" s="12" t="s">
        <v>96</v>
      </c>
      <c r="CL2" s="9" t="s">
        <v>94</v>
      </c>
      <c r="CM2" s="9" t="s">
        <v>95</v>
      </c>
      <c r="CN2" s="9" t="s">
        <v>97</v>
      </c>
      <c r="CO2" s="9" t="s">
        <v>96</v>
      </c>
      <c r="CP2" s="12" t="s">
        <v>94</v>
      </c>
      <c r="CQ2" s="12" t="s">
        <v>95</v>
      </c>
      <c r="CR2" s="12" t="s">
        <v>97</v>
      </c>
      <c r="CS2" s="12" t="s">
        <v>96</v>
      </c>
      <c r="CT2" s="11" t="s">
        <v>47</v>
      </c>
      <c r="CU2" s="11" t="s">
        <v>48</v>
      </c>
      <c r="CV2" s="11" t="s">
        <v>49</v>
      </c>
      <c r="CW2" s="11" t="s">
        <v>50</v>
      </c>
      <c r="CX2" s="11" t="s">
        <v>51</v>
      </c>
      <c r="CY2" s="11" t="s">
        <v>52</v>
      </c>
      <c r="CZ2" s="11" t="s">
        <v>98</v>
      </c>
      <c r="DA2" s="12" t="s">
        <v>47</v>
      </c>
      <c r="DB2" s="12" t="s">
        <v>48</v>
      </c>
      <c r="DC2" s="12" t="s">
        <v>49</v>
      </c>
      <c r="DD2" s="12" t="s">
        <v>50</v>
      </c>
      <c r="DE2" s="12" t="s">
        <v>51</v>
      </c>
      <c r="DF2" s="12" t="s">
        <v>52</v>
      </c>
      <c r="DG2" s="14" t="s">
        <v>48</v>
      </c>
      <c r="DH2" s="14" t="s">
        <v>50</v>
      </c>
      <c r="DI2" s="14" t="s">
        <v>96</v>
      </c>
      <c r="DJ2" s="15" t="s">
        <v>64</v>
      </c>
      <c r="DK2" s="15" t="s">
        <v>65</v>
      </c>
      <c r="DL2" s="15" t="s">
        <v>66</v>
      </c>
      <c r="DM2" s="16" t="s">
        <v>99</v>
      </c>
      <c r="DN2" s="16" t="s">
        <v>100</v>
      </c>
      <c r="DO2" s="16" t="s">
        <v>101</v>
      </c>
      <c r="DP2" s="16" t="s">
        <v>102</v>
      </c>
      <c r="DQ2" s="16" t="s">
        <v>103</v>
      </c>
      <c r="DR2" s="16" t="s">
        <v>104</v>
      </c>
      <c r="DS2" s="16" t="s">
        <v>105</v>
      </c>
      <c r="DT2" s="17" t="s">
        <v>106</v>
      </c>
      <c r="DU2" s="17" t="s">
        <v>107</v>
      </c>
      <c r="DV2" s="17" t="s">
        <v>108</v>
      </c>
      <c r="DW2" s="17" t="s">
        <v>109</v>
      </c>
      <c r="DX2" s="17" t="s">
        <v>110</v>
      </c>
      <c r="DY2" s="17" t="s">
        <v>111</v>
      </c>
      <c r="DZ2" s="49"/>
      <c r="EA2" s="50" t="s">
        <v>260</v>
      </c>
      <c r="EB2" s="20" t="s">
        <v>265</v>
      </c>
      <c r="EC2" s="21" t="s">
        <v>261</v>
      </c>
      <c r="ED2" s="51" t="s">
        <v>51</v>
      </c>
      <c r="EE2" s="56" t="s">
        <v>154</v>
      </c>
      <c r="EF2" s="19" t="s">
        <v>48</v>
      </c>
      <c r="EG2" s="20" t="s">
        <v>57</v>
      </c>
      <c r="EH2" s="20" t="s">
        <v>112</v>
      </c>
      <c r="EI2" s="68" t="s">
        <v>51</v>
      </c>
      <c r="EJ2" s="20" t="s">
        <v>113</v>
      </c>
      <c r="EK2" s="20" t="s">
        <v>114</v>
      </c>
      <c r="EL2" s="20" t="s">
        <v>47</v>
      </c>
      <c r="EM2" s="21" t="s">
        <v>115</v>
      </c>
      <c r="EN2" s="21" t="s">
        <v>71</v>
      </c>
    </row>
    <row r="3" spans="1:145" s="45" customFormat="1" x14ac:dyDescent="0.25">
      <c r="A3" s="44">
        <v>41878</v>
      </c>
      <c r="B3" s="45" t="s">
        <v>125</v>
      </c>
      <c r="C3" s="45">
        <v>2</v>
      </c>
      <c r="D3" s="45">
        <v>8</v>
      </c>
      <c r="E3" s="45" t="s">
        <v>116</v>
      </c>
      <c r="F3" s="45" t="s">
        <v>126</v>
      </c>
      <c r="G3" s="45">
        <v>89</v>
      </c>
      <c r="H3" s="45">
        <v>8</v>
      </c>
      <c r="J3" s="45">
        <v>1</v>
      </c>
      <c r="K3" s="45" t="s">
        <v>127</v>
      </c>
      <c r="L3" s="45">
        <v>21</v>
      </c>
      <c r="M3" s="45">
        <v>1</v>
      </c>
      <c r="N3" s="45">
        <v>8</v>
      </c>
      <c r="O3" s="45" t="s">
        <v>116</v>
      </c>
      <c r="P3" s="45" t="s">
        <v>117</v>
      </c>
      <c r="Q3" s="45">
        <v>3</v>
      </c>
      <c r="R3" s="45">
        <v>3</v>
      </c>
      <c r="S3" s="45">
        <v>6.25</v>
      </c>
      <c r="T3" s="45">
        <v>9</v>
      </c>
      <c r="U3" s="45">
        <v>6</v>
      </c>
      <c r="V3" s="45">
        <v>6</v>
      </c>
      <c r="W3" s="45">
        <v>6</v>
      </c>
      <c r="X3" s="45">
        <v>5</v>
      </c>
      <c r="Y3" s="45">
        <v>7</v>
      </c>
      <c r="Z3" s="45">
        <v>1</v>
      </c>
      <c r="AA3" s="45">
        <v>8</v>
      </c>
      <c r="AB3" s="45">
        <v>2</v>
      </c>
      <c r="AC3" s="45">
        <v>7</v>
      </c>
      <c r="AD3" s="45">
        <v>5</v>
      </c>
      <c r="AE3" s="45">
        <v>7</v>
      </c>
      <c r="AF3" s="45">
        <v>3</v>
      </c>
      <c r="AG3" s="45">
        <v>1</v>
      </c>
      <c r="AH3" s="45">
        <v>3</v>
      </c>
      <c r="AI3" s="45">
        <v>1</v>
      </c>
      <c r="AJ3" s="45">
        <v>3</v>
      </c>
      <c r="AK3" s="45">
        <v>3</v>
      </c>
      <c r="AL3" s="45">
        <v>2</v>
      </c>
      <c r="AM3" s="45">
        <v>7</v>
      </c>
      <c r="AN3" s="45">
        <v>4</v>
      </c>
      <c r="AO3" s="45">
        <v>8</v>
      </c>
      <c r="AP3" s="45">
        <v>7</v>
      </c>
      <c r="AQ3" s="45">
        <v>6</v>
      </c>
      <c r="AR3" s="45">
        <v>5</v>
      </c>
      <c r="AS3" s="45">
        <v>0.2</v>
      </c>
      <c r="AT3" s="45">
        <v>12.8</v>
      </c>
      <c r="AU3" s="45">
        <v>1.5</v>
      </c>
      <c r="AV3" s="45">
        <v>4.9000000000000004</v>
      </c>
      <c r="AW3" s="45">
        <v>10.199999999999999</v>
      </c>
      <c r="AX3" s="45">
        <v>4.5999999999999996</v>
      </c>
      <c r="AY3" s="45">
        <v>1.2</v>
      </c>
      <c r="AZ3" s="45">
        <v>18.899999999999999</v>
      </c>
      <c r="BA3" s="45">
        <v>6</v>
      </c>
      <c r="BB3" s="45">
        <v>6</v>
      </c>
      <c r="BC3" s="45">
        <v>8</v>
      </c>
      <c r="BD3" s="45">
        <v>6</v>
      </c>
      <c r="BE3" s="45">
        <v>14</v>
      </c>
      <c r="BF3" s="45">
        <v>1.9</v>
      </c>
      <c r="BG3" s="45">
        <v>1</v>
      </c>
      <c r="BH3" s="45">
        <v>68.900000000000006</v>
      </c>
      <c r="BI3" s="45" t="s">
        <v>112</v>
      </c>
      <c r="BJ3" s="31" t="s">
        <v>112</v>
      </c>
      <c r="BK3" s="45">
        <v>1</v>
      </c>
      <c r="BL3" s="45">
        <v>2</v>
      </c>
      <c r="BM3" s="45">
        <v>5</v>
      </c>
      <c r="BN3" s="45">
        <v>6</v>
      </c>
      <c r="BO3" s="45">
        <v>7</v>
      </c>
      <c r="BP3" s="45">
        <v>6</v>
      </c>
      <c r="BQ3" s="45">
        <v>3</v>
      </c>
      <c r="BR3" s="45">
        <v>6</v>
      </c>
      <c r="BS3" s="45">
        <v>7</v>
      </c>
      <c r="BT3" s="45">
        <v>5</v>
      </c>
      <c r="CC3" s="45" t="s">
        <v>119</v>
      </c>
      <c r="CD3" s="45">
        <v>4</v>
      </c>
      <c r="CE3" s="45">
        <v>89</v>
      </c>
      <c r="CF3" s="45">
        <v>66</v>
      </c>
      <c r="CG3" s="45">
        <v>74</v>
      </c>
      <c r="CH3" s="45">
        <v>19</v>
      </c>
      <c r="CI3" s="45">
        <v>47.7</v>
      </c>
      <c r="CJ3" s="45">
        <v>72.8</v>
      </c>
      <c r="CK3" s="45">
        <v>99</v>
      </c>
      <c r="CL3" s="46">
        <v>1</v>
      </c>
      <c r="CM3" s="46">
        <v>2</v>
      </c>
      <c r="CN3" s="46">
        <v>3</v>
      </c>
      <c r="CO3" s="46">
        <v>5</v>
      </c>
      <c r="CP3" s="46">
        <v>0</v>
      </c>
      <c r="CQ3" s="46">
        <v>0.2</v>
      </c>
      <c r="CR3" s="46">
        <v>0.6</v>
      </c>
      <c r="CS3" s="45">
        <v>5.3</v>
      </c>
      <c r="CT3" s="45">
        <v>156.6</v>
      </c>
      <c r="CU3" s="45">
        <v>55.4</v>
      </c>
      <c r="CV3" s="45">
        <v>52.5</v>
      </c>
      <c r="CW3" s="45">
        <v>54.4</v>
      </c>
      <c r="CX3" s="45">
        <v>48.8</v>
      </c>
      <c r="CY3" s="45">
        <v>52.9</v>
      </c>
      <c r="CZ3" s="45">
        <v>89.7</v>
      </c>
      <c r="DA3" s="45">
        <v>158.30000000000001</v>
      </c>
      <c r="DB3" s="45">
        <v>55.4</v>
      </c>
      <c r="DC3" s="45">
        <v>52.6</v>
      </c>
      <c r="DD3" s="45">
        <v>54.4</v>
      </c>
      <c r="DE3" s="45">
        <v>50.4</v>
      </c>
      <c r="DF3" s="45">
        <v>53.3</v>
      </c>
      <c r="DG3" s="45">
        <v>0</v>
      </c>
      <c r="DH3" s="45">
        <v>0.3</v>
      </c>
      <c r="DI3" s="45">
        <v>2.5</v>
      </c>
      <c r="DJ3" s="45">
        <v>88</v>
      </c>
      <c r="DK3" s="45">
        <v>86</v>
      </c>
      <c r="DL3" s="45">
        <v>88</v>
      </c>
      <c r="DM3" s="45">
        <v>6.1</v>
      </c>
      <c r="DN3" s="45">
        <v>9</v>
      </c>
      <c r="DO3" s="45">
        <v>41</v>
      </c>
      <c r="DP3" s="45">
        <v>1</v>
      </c>
      <c r="DQ3" s="45" t="s">
        <v>123</v>
      </c>
      <c r="DR3" s="45">
        <v>55</v>
      </c>
      <c r="DS3" s="45">
        <v>57</v>
      </c>
      <c r="DT3" s="45">
        <v>74</v>
      </c>
      <c r="DV3" s="45" t="s">
        <v>125</v>
      </c>
      <c r="DW3" s="45" t="s">
        <v>128</v>
      </c>
      <c r="DX3" s="45">
        <v>21</v>
      </c>
      <c r="DY3" s="45">
        <v>5</v>
      </c>
      <c r="DZ3" s="42"/>
      <c r="EA3" s="64">
        <f>2640/CU3</f>
        <v>47.653429602888089</v>
      </c>
      <c r="EB3" s="65">
        <f t="shared" ref="EB3:EB10" si="0">(1320/CV3)+EA3</f>
        <v>72.796286745745235</v>
      </c>
      <c r="EC3" s="66">
        <f t="shared" ref="EC3:EC10" si="1">EB3-EA3</f>
        <v>25.142857142857146</v>
      </c>
      <c r="ED3" s="65">
        <f>EE3-EB3</f>
        <v>27.049180327868854</v>
      </c>
      <c r="EE3" s="67">
        <f t="shared" ref="EE3:EE10" si="2">(1320/CX3)+EB3</f>
        <v>99.845467073614088</v>
      </c>
      <c r="EF3" s="52">
        <f t="shared" ref="EF3:EF10" si="3">2640/EA3</f>
        <v>55.4</v>
      </c>
      <c r="EG3" s="54">
        <f>1320/EC3</f>
        <v>52.499999999999993</v>
      </c>
      <c r="EH3" s="24">
        <f t="shared" ref="EH3:EH10" si="4">3960/EB3</f>
        <v>54.398379052369073</v>
      </c>
      <c r="EI3" s="59">
        <f t="shared" ref="EI3:EI10" si="5">1320/(EE3-EB3)</f>
        <v>48.8</v>
      </c>
      <c r="EJ3" s="24">
        <f>(EH3+EI3)/2</f>
        <v>51.599189526184531</v>
      </c>
      <c r="EK3" s="54">
        <f>(EH3+EJ3)/2</f>
        <v>52.998784289276799</v>
      </c>
      <c r="EL3" s="25">
        <f t="shared" ref="EL3:EL10" si="6">(EH3+EI3)</f>
        <v>103.19837905236906</v>
      </c>
      <c r="EM3" s="62">
        <f>EH3/EL3</f>
        <v>0.52712435555566295</v>
      </c>
      <c r="EN3" s="108" t="str">
        <f t="shared" ref="EN3:EN10" si="7">BJ3</f>
        <v>EP</v>
      </c>
    </row>
    <row r="4" spans="1:145" s="45" customFormat="1" x14ac:dyDescent="0.25">
      <c r="A4" s="44">
        <v>41878</v>
      </c>
      <c r="B4" s="45" t="s">
        <v>125</v>
      </c>
      <c r="C4" s="45">
        <v>2</v>
      </c>
      <c r="D4" s="45">
        <v>8</v>
      </c>
      <c r="E4" s="45" t="s">
        <v>116</v>
      </c>
      <c r="F4" s="45" t="s">
        <v>126</v>
      </c>
      <c r="G4" s="45">
        <v>89</v>
      </c>
      <c r="H4" s="45">
        <v>8</v>
      </c>
      <c r="J4" s="45">
        <v>2</v>
      </c>
      <c r="K4" s="45" t="s">
        <v>129</v>
      </c>
      <c r="L4" s="45">
        <v>21</v>
      </c>
      <c r="M4" s="45">
        <v>1</v>
      </c>
      <c r="N4" s="45">
        <v>8</v>
      </c>
      <c r="O4" s="45" t="s">
        <v>116</v>
      </c>
      <c r="P4" s="45" t="s">
        <v>117</v>
      </c>
      <c r="Q4" s="45">
        <v>6</v>
      </c>
      <c r="R4" s="45">
        <v>8</v>
      </c>
      <c r="S4" s="45">
        <v>6.25</v>
      </c>
      <c r="T4" s="45">
        <v>9</v>
      </c>
      <c r="U4" s="45">
        <v>6</v>
      </c>
      <c r="V4" s="45">
        <v>6</v>
      </c>
      <c r="W4" s="45">
        <v>6</v>
      </c>
      <c r="X4" s="45">
        <v>6</v>
      </c>
      <c r="Y4" s="45">
        <v>6</v>
      </c>
      <c r="Z4" s="45">
        <v>3</v>
      </c>
      <c r="AA4" s="45">
        <v>5</v>
      </c>
      <c r="AB4" s="45">
        <v>3</v>
      </c>
      <c r="AC4" s="45">
        <v>6</v>
      </c>
      <c r="AD4" s="45">
        <v>7</v>
      </c>
      <c r="AE4" s="45">
        <v>5</v>
      </c>
      <c r="AF4" s="45">
        <v>3</v>
      </c>
      <c r="AG4" s="45">
        <v>1</v>
      </c>
      <c r="AH4" s="45">
        <v>3</v>
      </c>
      <c r="AI4" s="45">
        <v>1</v>
      </c>
      <c r="AJ4" s="45">
        <v>3</v>
      </c>
      <c r="AK4" s="45">
        <v>3</v>
      </c>
      <c r="AL4" s="45">
        <v>3</v>
      </c>
      <c r="AM4" s="45">
        <v>6</v>
      </c>
      <c r="AN4" s="45">
        <v>7</v>
      </c>
      <c r="AO4" s="45">
        <v>4</v>
      </c>
      <c r="AP4" s="45">
        <v>5</v>
      </c>
      <c r="AQ4" s="45">
        <v>7</v>
      </c>
      <c r="AR4" s="45">
        <v>7</v>
      </c>
      <c r="AS4" s="45">
        <v>3.2</v>
      </c>
      <c r="AT4" s="45">
        <v>12</v>
      </c>
      <c r="AU4" s="45">
        <v>2.6</v>
      </c>
      <c r="AV4" s="45">
        <v>3</v>
      </c>
      <c r="AW4" s="45">
        <v>8.6999999999999993</v>
      </c>
      <c r="AX4" s="45">
        <v>5</v>
      </c>
      <c r="AY4" s="45">
        <v>1.7</v>
      </c>
      <c r="AZ4" s="45">
        <v>19.7</v>
      </c>
      <c r="BA4" s="45">
        <v>7</v>
      </c>
      <c r="BB4" s="45">
        <v>7</v>
      </c>
      <c r="BC4" s="45">
        <v>5</v>
      </c>
      <c r="BD4" s="45">
        <v>7</v>
      </c>
      <c r="BE4" s="45">
        <v>12</v>
      </c>
      <c r="BF4" s="45">
        <v>-1.2</v>
      </c>
      <c r="BH4" s="45">
        <v>68.7</v>
      </c>
      <c r="BI4" s="45" t="s">
        <v>112</v>
      </c>
      <c r="BJ4" s="47" t="s">
        <v>116</v>
      </c>
      <c r="BK4" s="45">
        <v>3</v>
      </c>
      <c r="BL4" s="45">
        <v>3</v>
      </c>
      <c r="BM4" s="45">
        <v>7</v>
      </c>
      <c r="BN4" s="45">
        <v>6</v>
      </c>
      <c r="BO4" s="45">
        <v>6</v>
      </c>
      <c r="BP4" s="45">
        <v>7</v>
      </c>
      <c r="BQ4" s="45">
        <v>7</v>
      </c>
      <c r="BR4" s="45">
        <v>7</v>
      </c>
      <c r="BS4" s="45">
        <v>6</v>
      </c>
      <c r="BT4" s="45">
        <v>15</v>
      </c>
      <c r="CC4" s="45" t="s">
        <v>119</v>
      </c>
      <c r="CD4" s="45">
        <v>6</v>
      </c>
      <c r="CE4" s="45">
        <v>89</v>
      </c>
      <c r="CF4" s="45">
        <v>64</v>
      </c>
      <c r="CG4" s="45">
        <v>71</v>
      </c>
      <c r="CH4" s="45">
        <v>19</v>
      </c>
      <c r="CI4" s="45">
        <v>47.7</v>
      </c>
      <c r="CJ4" s="45">
        <v>72.8</v>
      </c>
      <c r="CK4" s="45">
        <v>99</v>
      </c>
      <c r="CL4" s="46">
        <v>4</v>
      </c>
      <c r="CM4" s="46">
        <v>4</v>
      </c>
      <c r="CN4" s="46">
        <v>7</v>
      </c>
      <c r="CO4" s="46">
        <v>7</v>
      </c>
      <c r="CP4" s="45">
        <v>4</v>
      </c>
      <c r="CQ4" s="45">
        <v>2.6</v>
      </c>
      <c r="CR4" s="45">
        <v>3.3</v>
      </c>
      <c r="CS4" s="45">
        <v>7</v>
      </c>
      <c r="CT4" s="45">
        <v>156.69999999999999</v>
      </c>
      <c r="CU4" s="45">
        <v>54.7</v>
      </c>
      <c r="CV4" s="45">
        <v>53.1</v>
      </c>
      <c r="CW4" s="45">
        <v>54.1</v>
      </c>
      <c r="CX4" s="45">
        <v>49</v>
      </c>
      <c r="CY4" s="45">
        <v>52.7</v>
      </c>
      <c r="CZ4" s="45">
        <v>90.5</v>
      </c>
      <c r="DA4" s="45">
        <v>158.30000000000001</v>
      </c>
      <c r="DB4" s="45">
        <v>55.4</v>
      </c>
      <c r="DC4" s="45">
        <v>52.6</v>
      </c>
      <c r="DD4" s="45">
        <v>54.4</v>
      </c>
      <c r="DE4" s="45">
        <v>50.4</v>
      </c>
      <c r="DF4" s="45">
        <v>53.3</v>
      </c>
      <c r="DG4" s="45">
        <v>4</v>
      </c>
      <c r="DH4" s="45">
        <v>2.6</v>
      </c>
      <c r="DI4" s="45">
        <v>4.3</v>
      </c>
      <c r="DJ4" s="45">
        <v>88</v>
      </c>
      <c r="DK4" s="45">
        <v>86</v>
      </c>
      <c r="DL4" s="45">
        <v>88</v>
      </c>
      <c r="DM4" s="45">
        <v>5.8</v>
      </c>
      <c r="DN4" s="45">
        <v>9</v>
      </c>
      <c r="DO4" s="45">
        <v>0</v>
      </c>
      <c r="DP4" s="45">
        <v>8</v>
      </c>
      <c r="DQ4" s="45" t="s">
        <v>121</v>
      </c>
      <c r="DS4" s="45">
        <v>58</v>
      </c>
      <c r="DT4" s="45">
        <v>66</v>
      </c>
      <c r="DV4" s="45" t="s">
        <v>125</v>
      </c>
      <c r="DW4" s="45" t="s">
        <v>128</v>
      </c>
      <c r="DX4" s="45">
        <v>21</v>
      </c>
      <c r="DY4" s="45">
        <v>6</v>
      </c>
      <c r="DZ4" s="33" t="s">
        <v>155</v>
      </c>
      <c r="EA4" s="64">
        <f t="shared" ref="EA4:EA10" si="8">2640/CU4</f>
        <v>48.263254113345518</v>
      </c>
      <c r="EB4" s="65">
        <f t="shared" si="0"/>
        <v>73.122011175492418</v>
      </c>
      <c r="EC4" s="66">
        <f t="shared" si="1"/>
        <v>24.8587570621469</v>
      </c>
      <c r="ED4" s="65">
        <f t="shared" ref="ED4:ED10" si="9">EE4-EB4</f>
        <v>26.938775510204081</v>
      </c>
      <c r="EE4" s="67">
        <f t="shared" si="2"/>
        <v>100.0607866856965</v>
      </c>
      <c r="EF4" s="52">
        <f t="shared" si="3"/>
        <v>54.7</v>
      </c>
      <c r="EG4" s="54">
        <f t="shared" ref="EG4:EG10" si="10">1320/(EB4-EA4)</f>
        <v>53.099999999999987</v>
      </c>
      <c r="EH4" s="24">
        <f t="shared" si="4"/>
        <v>54.156059664387818</v>
      </c>
      <c r="EI4" s="59">
        <f t="shared" si="5"/>
        <v>49</v>
      </c>
      <c r="EJ4" s="24">
        <f t="shared" ref="EJ4:EJ10" si="11">(EH4+EI4)/2</f>
        <v>51.578029832193906</v>
      </c>
      <c r="EK4" s="54">
        <f t="shared" ref="EK4:EK10" si="12">(EH4+EJ4)/2</f>
        <v>52.867044748290866</v>
      </c>
      <c r="EL4" s="25">
        <f t="shared" si="6"/>
        <v>103.15605966438781</v>
      </c>
      <c r="EM4" s="62">
        <f t="shared" ref="EM4:EM10" si="13">EH4/EL4</f>
        <v>0.52499155009004206</v>
      </c>
      <c r="EN4" s="108" t="str">
        <f t="shared" si="7"/>
        <v>P</v>
      </c>
    </row>
    <row r="5" spans="1:145" s="45" customFormat="1" x14ac:dyDescent="0.25">
      <c r="A5" s="44">
        <v>41878</v>
      </c>
      <c r="B5" s="45" t="s">
        <v>125</v>
      </c>
      <c r="C5" s="45">
        <v>2</v>
      </c>
      <c r="D5" s="45">
        <v>8</v>
      </c>
      <c r="E5" s="45" t="s">
        <v>116</v>
      </c>
      <c r="F5" s="45" t="s">
        <v>126</v>
      </c>
      <c r="G5" s="45">
        <v>89</v>
      </c>
      <c r="H5" s="45">
        <v>8</v>
      </c>
      <c r="J5" s="45">
        <v>3</v>
      </c>
      <c r="K5" s="45" t="s">
        <v>130</v>
      </c>
      <c r="L5" s="45">
        <v>21</v>
      </c>
      <c r="M5" s="45">
        <v>1</v>
      </c>
      <c r="N5" s="45">
        <v>8</v>
      </c>
      <c r="O5" s="45" t="s">
        <v>116</v>
      </c>
      <c r="P5" s="45" t="s">
        <v>117</v>
      </c>
      <c r="Q5" s="45">
        <v>7</v>
      </c>
      <c r="R5" s="45">
        <v>2</v>
      </c>
      <c r="S5" s="45">
        <v>11.8</v>
      </c>
      <c r="T5" s="45">
        <v>5</v>
      </c>
      <c r="U5" s="45">
        <v>4</v>
      </c>
      <c r="V5" s="31">
        <v>4</v>
      </c>
      <c r="W5" s="45">
        <v>4</v>
      </c>
      <c r="X5" s="45">
        <v>3</v>
      </c>
      <c r="Y5" s="45">
        <v>5</v>
      </c>
      <c r="Z5" s="45">
        <v>2</v>
      </c>
      <c r="AA5" s="45">
        <v>6</v>
      </c>
      <c r="AB5" s="45">
        <v>1</v>
      </c>
      <c r="AC5" s="45">
        <v>5</v>
      </c>
      <c r="AD5" s="45">
        <v>2</v>
      </c>
      <c r="AE5" s="45">
        <v>6</v>
      </c>
      <c r="AF5" s="45">
        <v>3</v>
      </c>
      <c r="AG5" s="45">
        <v>1</v>
      </c>
      <c r="AH5" s="45">
        <v>3</v>
      </c>
      <c r="AI5" s="45">
        <v>1</v>
      </c>
      <c r="AJ5" s="45">
        <v>3</v>
      </c>
      <c r="AK5" s="45">
        <v>3</v>
      </c>
      <c r="AL5" s="45">
        <v>1</v>
      </c>
      <c r="AM5" s="45">
        <v>5</v>
      </c>
      <c r="AN5" s="45">
        <v>2</v>
      </c>
      <c r="AO5" s="45">
        <v>6</v>
      </c>
      <c r="AP5" s="45">
        <v>6</v>
      </c>
      <c r="AQ5" s="45">
        <v>4</v>
      </c>
      <c r="AR5" s="45">
        <v>4</v>
      </c>
      <c r="AS5" s="45">
        <v>0</v>
      </c>
      <c r="AT5" s="45">
        <v>11.6</v>
      </c>
      <c r="AU5" s="45">
        <v>0.7</v>
      </c>
      <c r="AV5" s="45">
        <v>4.0999999999999996</v>
      </c>
      <c r="AW5" s="45">
        <v>9</v>
      </c>
      <c r="AX5" s="45">
        <v>3.6</v>
      </c>
      <c r="AY5" s="45">
        <v>1</v>
      </c>
      <c r="AZ5" s="45">
        <v>13.5</v>
      </c>
      <c r="BA5" s="45">
        <v>4</v>
      </c>
      <c r="BB5" s="45">
        <v>4</v>
      </c>
      <c r="BC5" s="45">
        <v>6</v>
      </c>
      <c r="BD5" s="45">
        <v>5</v>
      </c>
      <c r="BE5" s="45">
        <v>10</v>
      </c>
      <c r="BF5" s="45">
        <v>1</v>
      </c>
      <c r="BG5" s="45">
        <v>2</v>
      </c>
      <c r="BH5" s="45">
        <v>68.8</v>
      </c>
      <c r="BI5" s="45" t="s">
        <v>112</v>
      </c>
      <c r="BJ5" s="27" t="s">
        <v>116</v>
      </c>
      <c r="BK5" s="45">
        <v>2</v>
      </c>
      <c r="BL5" s="45">
        <v>1</v>
      </c>
      <c r="BM5" s="45">
        <v>2</v>
      </c>
      <c r="BN5" s="45">
        <v>5</v>
      </c>
      <c r="BO5" s="45">
        <v>4</v>
      </c>
      <c r="BP5" s="45">
        <v>4</v>
      </c>
      <c r="BQ5" s="45">
        <v>2</v>
      </c>
      <c r="BR5" s="45">
        <v>5</v>
      </c>
      <c r="BS5" s="45">
        <v>5</v>
      </c>
      <c r="BT5" s="45">
        <v>3</v>
      </c>
      <c r="CC5" s="45" t="s">
        <v>119</v>
      </c>
      <c r="CD5" s="45">
        <v>6</v>
      </c>
      <c r="CE5" s="45">
        <v>89</v>
      </c>
      <c r="CF5" s="45">
        <v>67</v>
      </c>
      <c r="CG5" s="45">
        <v>76</v>
      </c>
      <c r="CH5" s="45">
        <v>19</v>
      </c>
      <c r="CI5" s="45">
        <v>47.7</v>
      </c>
      <c r="CJ5" s="45">
        <v>72.8</v>
      </c>
      <c r="CK5" s="45">
        <v>99</v>
      </c>
      <c r="CL5" s="46">
        <v>2</v>
      </c>
      <c r="CM5" s="46">
        <v>1</v>
      </c>
      <c r="CN5" s="46">
        <v>2</v>
      </c>
      <c r="CO5" s="46">
        <v>3</v>
      </c>
      <c r="CP5" s="45">
        <v>0.5</v>
      </c>
      <c r="CQ5" s="45">
        <v>0</v>
      </c>
      <c r="CR5" s="45">
        <v>0.2</v>
      </c>
      <c r="CS5" s="45">
        <v>4</v>
      </c>
      <c r="CT5" s="45">
        <v>157.1</v>
      </c>
      <c r="CU5" s="45">
        <v>55.3</v>
      </c>
      <c r="CV5" s="45">
        <v>52.8</v>
      </c>
      <c r="CW5" s="45">
        <v>54.4</v>
      </c>
      <c r="CX5" s="45">
        <v>49.1</v>
      </c>
      <c r="CY5" s="45">
        <v>53</v>
      </c>
      <c r="CZ5" s="45">
        <v>90.3</v>
      </c>
      <c r="DA5" s="45">
        <v>158.30000000000001</v>
      </c>
      <c r="DB5" s="45">
        <v>55.4</v>
      </c>
      <c r="DC5" s="45">
        <v>52.6</v>
      </c>
      <c r="DD5" s="45">
        <v>54.4</v>
      </c>
      <c r="DE5" s="45">
        <v>50.4</v>
      </c>
      <c r="DF5" s="45">
        <v>53.3</v>
      </c>
      <c r="DG5" s="45">
        <v>0.5</v>
      </c>
      <c r="DH5" s="45">
        <v>0</v>
      </c>
      <c r="DI5" s="45">
        <v>1.2</v>
      </c>
      <c r="DJ5" s="45">
        <v>88</v>
      </c>
      <c r="DK5" s="45">
        <v>86</v>
      </c>
      <c r="DL5" s="45">
        <v>88</v>
      </c>
      <c r="DM5" s="45">
        <v>4.0999999999999996</v>
      </c>
      <c r="DN5" s="45">
        <v>4</v>
      </c>
      <c r="DO5" s="45">
        <v>16</v>
      </c>
      <c r="DP5" s="45">
        <v>3</v>
      </c>
      <c r="DQ5" s="45" t="s">
        <v>120</v>
      </c>
      <c r="DS5" s="45">
        <v>81</v>
      </c>
      <c r="DT5" s="45">
        <v>89</v>
      </c>
      <c r="DU5" s="45">
        <v>1</v>
      </c>
      <c r="DV5" s="45" t="s">
        <v>125</v>
      </c>
      <c r="DW5" s="45" t="s">
        <v>131</v>
      </c>
      <c r="DX5" s="45">
        <v>21</v>
      </c>
      <c r="DY5" s="45">
        <v>1</v>
      </c>
      <c r="DZ5" s="33" t="s">
        <v>156</v>
      </c>
      <c r="EA5" s="64">
        <f t="shared" si="8"/>
        <v>47.739602169981922</v>
      </c>
      <c r="EB5" s="65">
        <f t="shared" si="0"/>
        <v>72.739602169981922</v>
      </c>
      <c r="EC5" s="66">
        <f t="shared" si="1"/>
        <v>25</v>
      </c>
      <c r="ED5" s="65">
        <f t="shared" si="9"/>
        <v>26.883910386965383</v>
      </c>
      <c r="EE5" s="67">
        <f t="shared" si="2"/>
        <v>99.623512556947304</v>
      </c>
      <c r="EF5" s="52">
        <f t="shared" si="3"/>
        <v>55.3</v>
      </c>
      <c r="EG5" s="54">
        <f t="shared" si="10"/>
        <v>52.8</v>
      </c>
      <c r="EH5" s="24">
        <f t="shared" si="4"/>
        <v>54.440770665009317</v>
      </c>
      <c r="EI5" s="59">
        <f t="shared" si="5"/>
        <v>49.099999999999987</v>
      </c>
      <c r="EJ5" s="24">
        <f t="shared" si="11"/>
        <v>51.770385332504652</v>
      </c>
      <c r="EK5" s="54">
        <f t="shared" si="12"/>
        <v>53.105577998756985</v>
      </c>
      <c r="EL5" s="25">
        <f t="shared" si="6"/>
        <v>103.5407706650093</v>
      </c>
      <c r="EM5" s="62">
        <f t="shared" si="13"/>
        <v>0.52579066502358085</v>
      </c>
      <c r="EN5" s="108" t="str">
        <f t="shared" si="7"/>
        <v>P</v>
      </c>
    </row>
    <row r="6" spans="1:145" s="45" customFormat="1" x14ac:dyDescent="0.25">
      <c r="A6" s="44">
        <v>41878</v>
      </c>
      <c r="B6" s="45" t="s">
        <v>125</v>
      </c>
      <c r="C6" s="45">
        <v>2</v>
      </c>
      <c r="D6" s="45">
        <v>8</v>
      </c>
      <c r="E6" s="45" t="s">
        <v>116</v>
      </c>
      <c r="F6" s="45" t="s">
        <v>126</v>
      </c>
      <c r="G6" s="45">
        <v>89</v>
      </c>
      <c r="H6" s="45">
        <v>8</v>
      </c>
      <c r="J6" s="45">
        <v>4</v>
      </c>
      <c r="K6" s="45" t="s">
        <v>132</v>
      </c>
      <c r="L6" s="45">
        <v>21</v>
      </c>
      <c r="M6" s="45">
        <v>1</v>
      </c>
      <c r="N6" s="45">
        <v>8</v>
      </c>
      <c r="O6" s="45" t="s">
        <v>116</v>
      </c>
      <c r="P6" s="45" t="s">
        <v>117</v>
      </c>
      <c r="Q6" s="45">
        <v>5</v>
      </c>
      <c r="R6" s="45">
        <v>6</v>
      </c>
      <c r="S6" s="45">
        <v>20.8</v>
      </c>
      <c r="T6" s="45">
        <v>1.8</v>
      </c>
      <c r="U6" s="45">
        <v>1</v>
      </c>
      <c r="V6" s="31">
        <v>1</v>
      </c>
      <c r="W6" s="45">
        <v>1</v>
      </c>
      <c r="X6" s="45">
        <v>1</v>
      </c>
      <c r="Y6" s="45">
        <v>2</v>
      </c>
      <c r="Z6" s="45">
        <v>6</v>
      </c>
      <c r="AA6" s="45">
        <v>2</v>
      </c>
      <c r="AB6" s="45">
        <v>5</v>
      </c>
      <c r="AC6" s="45">
        <v>2</v>
      </c>
      <c r="AD6" s="45">
        <v>1</v>
      </c>
      <c r="AE6" s="45">
        <v>2</v>
      </c>
      <c r="AF6" s="45">
        <v>3</v>
      </c>
      <c r="AG6" s="45">
        <v>1</v>
      </c>
      <c r="AH6" s="45">
        <v>3</v>
      </c>
      <c r="AI6" s="45">
        <v>1</v>
      </c>
      <c r="AJ6" s="45">
        <v>3</v>
      </c>
      <c r="AK6" s="45">
        <v>3</v>
      </c>
      <c r="AL6" s="45">
        <v>5</v>
      </c>
      <c r="AM6" s="45">
        <v>2</v>
      </c>
      <c r="AN6" s="45">
        <v>1</v>
      </c>
      <c r="AO6" s="45">
        <v>2</v>
      </c>
      <c r="AP6" s="45">
        <v>2</v>
      </c>
      <c r="AQ6" s="45">
        <v>2</v>
      </c>
      <c r="AR6" s="45">
        <v>2</v>
      </c>
      <c r="AS6" s="45">
        <v>5.7</v>
      </c>
      <c r="AT6" s="45">
        <v>5.2</v>
      </c>
      <c r="AU6" s="45">
        <v>0</v>
      </c>
      <c r="AV6" s="45">
        <v>1.8</v>
      </c>
      <c r="AW6" s="45">
        <v>4</v>
      </c>
      <c r="AX6" s="45">
        <v>0.8</v>
      </c>
      <c r="AY6" s="45">
        <v>0.3</v>
      </c>
      <c r="AZ6" s="45">
        <v>1.3</v>
      </c>
      <c r="BA6" s="45">
        <v>2</v>
      </c>
      <c r="BB6" s="45">
        <v>2</v>
      </c>
      <c r="BC6" s="45">
        <v>2</v>
      </c>
      <c r="BD6" s="45">
        <v>2</v>
      </c>
      <c r="BE6" s="45">
        <v>4</v>
      </c>
      <c r="BF6" s="45">
        <v>-9.4</v>
      </c>
      <c r="BG6" s="45">
        <v>-2</v>
      </c>
      <c r="BH6" s="45">
        <v>67.900000000000006</v>
      </c>
      <c r="BI6" s="45" t="s">
        <v>113</v>
      </c>
      <c r="BJ6" s="31" t="s">
        <v>118</v>
      </c>
      <c r="BK6" s="45">
        <v>6</v>
      </c>
      <c r="BL6" s="45">
        <v>5</v>
      </c>
      <c r="BM6" s="45">
        <v>1</v>
      </c>
      <c r="BN6" s="45">
        <v>2</v>
      </c>
      <c r="BO6" s="45">
        <v>2</v>
      </c>
      <c r="BP6" s="45">
        <v>1</v>
      </c>
      <c r="BQ6" s="45">
        <v>1</v>
      </c>
      <c r="BR6" s="45">
        <v>2</v>
      </c>
      <c r="BS6" s="45">
        <v>2</v>
      </c>
      <c r="BT6" s="45">
        <v>4</v>
      </c>
      <c r="CC6" s="45" t="s">
        <v>119</v>
      </c>
      <c r="CD6" s="45">
        <v>5</v>
      </c>
      <c r="CE6" s="45">
        <v>89</v>
      </c>
      <c r="CF6" s="45">
        <v>68</v>
      </c>
      <c r="CG6" s="45">
        <v>78</v>
      </c>
      <c r="CH6" s="45">
        <v>19</v>
      </c>
      <c r="CI6" s="45">
        <v>47.7</v>
      </c>
      <c r="CJ6" s="45">
        <v>72.8</v>
      </c>
      <c r="CK6" s="45">
        <v>99</v>
      </c>
      <c r="CL6" s="46">
        <v>8</v>
      </c>
      <c r="CM6" s="46">
        <v>6</v>
      </c>
      <c r="CN6" s="46">
        <v>4</v>
      </c>
      <c r="CO6" s="46">
        <v>2</v>
      </c>
      <c r="CP6" s="46">
        <v>7.1</v>
      </c>
      <c r="CQ6" s="46">
        <v>4.5999999999999996</v>
      </c>
      <c r="CR6" s="46">
        <v>2.6</v>
      </c>
      <c r="CS6" s="45">
        <v>2.8</v>
      </c>
      <c r="CT6" s="45">
        <v>158.5</v>
      </c>
      <c r="CU6" s="45">
        <v>54.1</v>
      </c>
      <c r="CV6" s="45">
        <v>53.4</v>
      </c>
      <c r="CW6" s="45">
        <v>53.9</v>
      </c>
      <c r="CX6" s="45">
        <v>51</v>
      </c>
      <c r="CY6" s="45">
        <v>53.1</v>
      </c>
      <c r="CZ6" s="45">
        <v>94.6</v>
      </c>
      <c r="DA6" s="45">
        <v>158.30000000000001</v>
      </c>
      <c r="DB6" s="45">
        <v>55.4</v>
      </c>
      <c r="DC6" s="45">
        <v>52.6</v>
      </c>
      <c r="DD6" s="45">
        <v>54.4</v>
      </c>
      <c r="DE6" s="45">
        <v>50.4</v>
      </c>
      <c r="DF6" s="45">
        <v>53.3</v>
      </c>
      <c r="DG6" s="45">
        <v>7.1</v>
      </c>
      <c r="DH6" s="45">
        <v>4.5999999999999996</v>
      </c>
      <c r="DI6" s="45">
        <v>0</v>
      </c>
      <c r="DJ6" s="45">
        <v>89</v>
      </c>
      <c r="DK6" s="45">
        <v>87</v>
      </c>
      <c r="DL6" s="45">
        <v>89</v>
      </c>
      <c r="DM6" s="45">
        <v>0.6</v>
      </c>
      <c r="DN6" s="45">
        <v>2</v>
      </c>
      <c r="DO6" s="45">
        <v>0</v>
      </c>
      <c r="DP6" s="45">
        <v>5</v>
      </c>
      <c r="DQ6" s="45" t="s">
        <v>121</v>
      </c>
      <c r="DS6" s="45">
        <v>65</v>
      </c>
      <c r="DT6" s="45">
        <v>75</v>
      </c>
      <c r="DU6" s="45">
        <v>-2</v>
      </c>
      <c r="DV6" s="45" t="s">
        <v>125</v>
      </c>
      <c r="DW6" s="45" t="s">
        <v>128</v>
      </c>
      <c r="DX6" s="45">
        <v>21</v>
      </c>
      <c r="DY6" s="45">
        <v>2</v>
      </c>
      <c r="DZ6" s="55" t="s">
        <v>157</v>
      </c>
      <c r="EA6" s="64">
        <f t="shared" si="8"/>
        <v>48.798521256931608</v>
      </c>
      <c r="EB6" s="65">
        <f t="shared" si="0"/>
        <v>73.517622380527115</v>
      </c>
      <c r="EC6" s="66">
        <f t="shared" si="1"/>
        <v>24.719101123595507</v>
      </c>
      <c r="ED6" s="65">
        <f t="shared" si="9"/>
        <v>25.882352941176464</v>
      </c>
      <c r="EE6" s="67">
        <f t="shared" si="2"/>
        <v>99.399975321703579</v>
      </c>
      <c r="EF6" s="52">
        <f t="shared" si="3"/>
        <v>54.1</v>
      </c>
      <c r="EG6" s="54">
        <f t="shared" si="10"/>
        <v>53.4</v>
      </c>
      <c r="EH6" s="24">
        <f t="shared" si="4"/>
        <v>53.864636420136733</v>
      </c>
      <c r="EI6" s="59">
        <f t="shared" si="5"/>
        <v>51.000000000000014</v>
      </c>
      <c r="EJ6" s="24">
        <f t="shared" si="11"/>
        <v>52.432318210068374</v>
      </c>
      <c r="EK6" s="54">
        <f t="shared" si="12"/>
        <v>53.148477315102554</v>
      </c>
      <c r="EL6" s="25">
        <f t="shared" si="6"/>
        <v>104.86463642013675</v>
      </c>
      <c r="EM6" s="62">
        <f t="shared" si="13"/>
        <v>0.51365873433566134</v>
      </c>
      <c r="EN6" s="108" t="str">
        <f t="shared" si="7"/>
        <v>S</v>
      </c>
    </row>
    <row r="7" spans="1:145" s="45" customFormat="1" x14ac:dyDescent="0.25">
      <c r="A7" s="44">
        <v>41878</v>
      </c>
      <c r="B7" s="45" t="s">
        <v>125</v>
      </c>
      <c r="C7" s="45">
        <v>2</v>
      </c>
      <c r="D7" s="45">
        <v>8</v>
      </c>
      <c r="E7" s="45" t="s">
        <v>116</v>
      </c>
      <c r="F7" s="45" t="s">
        <v>126</v>
      </c>
      <c r="G7" s="45">
        <v>89</v>
      </c>
      <c r="H7" s="45">
        <v>8</v>
      </c>
      <c r="J7" s="45">
        <v>5</v>
      </c>
      <c r="K7" s="45" t="s">
        <v>133</v>
      </c>
      <c r="L7" s="45">
        <v>21</v>
      </c>
      <c r="M7" s="45">
        <v>1</v>
      </c>
      <c r="N7" s="45">
        <v>8</v>
      </c>
      <c r="O7" s="45" t="s">
        <v>116</v>
      </c>
      <c r="P7" s="45" t="s">
        <v>117</v>
      </c>
      <c r="Q7" s="45">
        <v>8</v>
      </c>
      <c r="R7" s="45">
        <v>5</v>
      </c>
      <c r="S7" s="45">
        <v>0</v>
      </c>
      <c r="T7" s="45">
        <v>20</v>
      </c>
      <c r="U7" s="45">
        <v>7</v>
      </c>
      <c r="V7" s="31">
        <v>7</v>
      </c>
      <c r="W7" s="45">
        <v>7</v>
      </c>
      <c r="X7" s="45">
        <v>7</v>
      </c>
      <c r="Y7" s="45">
        <v>8</v>
      </c>
      <c r="Z7" s="45">
        <v>4</v>
      </c>
      <c r="AA7" s="45">
        <v>7</v>
      </c>
      <c r="AB7" s="45">
        <v>6</v>
      </c>
      <c r="AC7" s="45">
        <v>8</v>
      </c>
      <c r="AD7" s="45">
        <v>8</v>
      </c>
      <c r="AE7" s="45">
        <v>8</v>
      </c>
      <c r="AF7" s="45">
        <v>3</v>
      </c>
      <c r="AG7" s="45">
        <v>1</v>
      </c>
      <c r="AH7" s="45">
        <v>3</v>
      </c>
      <c r="AI7" s="45">
        <v>1</v>
      </c>
      <c r="AJ7" s="45">
        <v>3</v>
      </c>
      <c r="AK7" s="45">
        <v>3</v>
      </c>
      <c r="AL7" s="45">
        <v>6</v>
      </c>
      <c r="AM7" s="45">
        <v>8</v>
      </c>
      <c r="AN7" s="45">
        <v>8</v>
      </c>
      <c r="AO7" s="45">
        <v>7</v>
      </c>
      <c r="AP7" s="45">
        <v>8</v>
      </c>
      <c r="AQ7" s="45">
        <v>8</v>
      </c>
      <c r="AR7" s="45">
        <v>8</v>
      </c>
      <c r="AS7" s="45">
        <v>5.8</v>
      </c>
      <c r="AT7" s="45">
        <v>15.2</v>
      </c>
      <c r="AU7" s="45">
        <v>5.7</v>
      </c>
      <c r="AV7" s="45">
        <v>4.3</v>
      </c>
      <c r="AW7" s="45">
        <v>11.3</v>
      </c>
      <c r="AX7" s="45">
        <v>8.1</v>
      </c>
      <c r="AY7" s="45">
        <v>2.7</v>
      </c>
      <c r="AZ7" s="45">
        <v>36.6</v>
      </c>
      <c r="BA7" s="45">
        <v>8</v>
      </c>
      <c r="BB7" s="45">
        <v>8</v>
      </c>
      <c r="BC7" s="45">
        <v>7</v>
      </c>
      <c r="BD7" s="45">
        <v>8</v>
      </c>
      <c r="BE7" s="45">
        <v>15</v>
      </c>
      <c r="BF7" s="45">
        <v>-0.4</v>
      </c>
      <c r="BH7" s="45">
        <v>69</v>
      </c>
      <c r="BI7" s="45" t="s">
        <v>112</v>
      </c>
      <c r="BJ7" s="31" t="s">
        <v>116</v>
      </c>
      <c r="BK7" s="45">
        <v>4</v>
      </c>
      <c r="BL7" s="45">
        <v>6</v>
      </c>
      <c r="BM7" s="45">
        <v>8</v>
      </c>
      <c r="BN7" s="45">
        <v>7</v>
      </c>
      <c r="BO7" s="45">
        <v>8</v>
      </c>
      <c r="BP7" s="45">
        <v>8</v>
      </c>
      <c r="BQ7" s="45">
        <v>8</v>
      </c>
      <c r="BR7" s="45">
        <v>8</v>
      </c>
      <c r="BS7" s="45">
        <v>8</v>
      </c>
      <c r="BT7" s="45">
        <v>20</v>
      </c>
      <c r="CC7" s="45" t="s">
        <v>119</v>
      </c>
      <c r="CD7" s="45">
        <v>5</v>
      </c>
      <c r="CE7" s="45">
        <v>89</v>
      </c>
      <c r="CF7" s="45">
        <v>59</v>
      </c>
      <c r="CG7" s="45">
        <v>62</v>
      </c>
      <c r="CH7" s="45">
        <v>19</v>
      </c>
      <c r="CI7" s="45">
        <v>47.7</v>
      </c>
      <c r="CJ7" s="45">
        <v>72.8</v>
      </c>
      <c r="CK7" s="45">
        <v>99</v>
      </c>
      <c r="CL7" s="46">
        <v>5</v>
      </c>
      <c r="CM7" s="46">
        <v>7</v>
      </c>
      <c r="CN7" s="46">
        <v>9</v>
      </c>
      <c r="CO7" s="46">
        <v>10</v>
      </c>
      <c r="CP7" s="46">
        <v>5</v>
      </c>
      <c r="CQ7" s="46">
        <v>4.7</v>
      </c>
      <c r="CR7" s="46">
        <v>7.3</v>
      </c>
      <c r="CS7" s="45">
        <v>12</v>
      </c>
      <c r="CT7" s="45">
        <v>155.19999999999999</v>
      </c>
      <c r="CU7" s="45">
        <v>54.5</v>
      </c>
      <c r="CV7" s="45">
        <v>52.7</v>
      </c>
      <c r="CW7" s="45">
        <v>53.9</v>
      </c>
      <c r="CX7" s="45">
        <v>48.1</v>
      </c>
      <c r="CY7" s="45">
        <v>52.3</v>
      </c>
      <c r="CZ7" s="45">
        <v>89.2</v>
      </c>
      <c r="DA7" s="45">
        <v>158.30000000000001</v>
      </c>
      <c r="DB7" s="45">
        <v>55.4</v>
      </c>
      <c r="DC7" s="45">
        <v>52.6</v>
      </c>
      <c r="DD7" s="45">
        <v>54.4</v>
      </c>
      <c r="DE7" s="45">
        <v>50.4</v>
      </c>
      <c r="DF7" s="45">
        <v>53.3</v>
      </c>
      <c r="DG7" s="45">
        <v>5</v>
      </c>
      <c r="DH7" s="45">
        <v>4.7</v>
      </c>
      <c r="DI7" s="45">
        <v>9.3000000000000007</v>
      </c>
      <c r="DJ7" s="45">
        <v>88</v>
      </c>
      <c r="DK7" s="45">
        <v>86</v>
      </c>
      <c r="DL7" s="45">
        <v>88</v>
      </c>
      <c r="DM7" s="45">
        <v>8.6</v>
      </c>
      <c r="DN7" s="45">
        <v>9</v>
      </c>
      <c r="DO7" s="45">
        <v>9</v>
      </c>
      <c r="DP7" s="45">
        <v>4</v>
      </c>
      <c r="DQ7" s="45" t="s">
        <v>121</v>
      </c>
      <c r="DS7" s="45">
        <v>53</v>
      </c>
      <c r="DT7" s="45">
        <v>65</v>
      </c>
      <c r="DV7" s="45" t="s">
        <v>125</v>
      </c>
      <c r="DW7" s="45" t="s">
        <v>128</v>
      </c>
      <c r="DX7" s="45">
        <v>21</v>
      </c>
      <c r="DY7" s="45">
        <v>8</v>
      </c>
      <c r="DZ7" s="55" t="s">
        <v>158</v>
      </c>
      <c r="EA7" s="64">
        <f t="shared" si="8"/>
        <v>48.440366972477065</v>
      </c>
      <c r="EB7" s="65">
        <f t="shared" si="0"/>
        <v>73.487805302647843</v>
      </c>
      <c r="EC7" s="66">
        <f t="shared" si="1"/>
        <v>25.047438330170777</v>
      </c>
      <c r="ED7" s="65">
        <f t="shared" si="9"/>
        <v>27.442827442827451</v>
      </c>
      <c r="EE7" s="67">
        <f t="shared" si="2"/>
        <v>100.93063274547529</v>
      </c>
      <c r="EF7" s="52">
        <f t="shared" si="3"/>
        <v>54.5</v>
      </c>
      <c r="EG7" s="54">
        <f t="shared" si="10"/>
        <v>52.7</v>
      </c>
      <c r="EH7" s="24">
        <f t="shared" si="4"/>
        <v>53.886491557223266</v>
      </c>
      <c r="EI7" s="59">
        <f t="shared" si="5"/>
        <v>48.099999999999987</v>
      </c>
      <c r="EJ7" s="24">
        <f t="shared" si="11"/>
        <v>50.993245778611623</v>
      </c>
      <c r="EK7" s="54">
        <f t="shared" si="12"/>
        <v>52.439868667917445</v>
      </c>
      <c r="EL7" s="25">
        <f t="shared" si="6"/>
        <v>101.98649155722325</v>
      </c>
      <c r="EM7" s="62">
        <f t="shared" si="13"/>
        <v>0.52836891174933964</v>
      </c>
      <c r="EN7" s="108" t="str">
        <f t="shared" si="7"/>
        <v>P</v>
      </c>
    </row>
    <row r="8" spans="1:145" s="45" customFormat="1" x14ac:dyDescent="0.25">
      <c r="A8" s="44">
        <v>41878</v>
      </c>
      <c r="B8" s="45" t="s">
        <v>125</v>
      </c>
      <c r="C8" s="45">
        <v>2</v>
      </c>
      <c r="D8" s="45">
        <v>8</v>
      </c>
      <c r="E8" s="45" t="s">
        <v>116</v>
      </c>
      <c r="F8" s="45" t="s">
        <v>126</v>
      </c>
      <c r="G8" s="45">
        <v>89</v>
      </c>
      <c r="H8" s="45">
        <v>8</v>
      </c>
      <c r="J8" s="45">
        <v>6</v>
      </c>
      <c r="K8" s="45" t="s">
        <v>134</v>
      </c>
      <c r="L8" s="45">
        <v>21</v>
      </c>
      <c r="M8" s="45">
        <v>1</v>
      </c>
      <c r="N8" s="45">
        <v>8</v>
      </c>
      <c r="O8" s="45" t="s">
        <v>116</v>
      </c>
      <c r="P8" s="45" t="s">
        <v>117</v>
      </c>
      <c r="Q8" s="45">
        <v>4</v>
      </c>
      <c r="R8" s="45">
        <v>7</v>
      </c>
      <c r="S8" s="45">
        <v>18</v>
      </c>
      <c r="T8" s="45">
        <v>2.5</v>
      </c>
      <c r="U8" s="45">
        <v>3</v>
      </c>
      <c r="V8" s="31">
        <v>3</v>
      </c>
      <c r="W8" s="45">
        <v>3</v>
      </c>
      <c r="X8" s="45">
        <v>2</v>
      </c>
      <c r="Y8" s="45">
        <v>3</v>
      </c>
      <c r="Z8" s="45">
        <v>7</v>
      </c>
      <c r="AA8" s="45">
        <v>3</v>
      </c>
      <c r="AB8" s="45">
        <v>7</v>
      </c>
      <c r="AC8" s="45">
        <v>3</v>
      </c>
      <c r="AD8" s="45">
        <v>4</v>
      </c>
      <c r="AE8" s="45">
        <v>3</v>
      </c>
      <c r="AF8" s="45">
        <v>3</v>
      </c>
      <c r="AG8" s="45">
        <v>1</v>
      </c>
      <c r="AH8" s="45">
        <v>3</v>
      </c>
      <c r="AI8" s="45">
        <v>1</v>
      </c>
      <c r="AJ8" s="45">
        <v>3</v>
      </c>
      <c r="AK8" s="45">
        <v>3</v>
      </c>
      <c r="AL8" s="45">
        <v>7</v>
      </c>
      <c r="AM8" s="45">
        <v>3</v>
      </c>
      <c r="AN8" s="45">
        <v>3</v>
      </c>
      <c r="AO8" s="45">
        <v>3</v>
      </c>
      <c r="AP8" s="45">
        <v>3</v>
      </c>
      <c r="AQ8" s="45">
        <v>3</v>
      </c>
      <c r="AR8" s="45">
        <v>3</v>
      </c>
      <c r="AS8" s="45">
        <v>6.4</v>
      </c>
      <c r="AT8" s="45">
        <v>6.4</v>
      </c>
      <c r="AU8" s="45">
        <v>1</v>
      </c>
      <c r="AV8" s="45">
        <v>1.9</v>
      </c>
      <c r="AW8" s="45">
        <v>4.8</v>
      </c>
      <c r="AX8" s="45">
        <v>1.9</v>
      </c>
      <c r="AY8" s="45">
        <v>0.7</v>
      </c>
      <c r="AZ8" s="45">
        <v>6.6</v>
      </c>
      <c r="BA8" s="45">
        <v>3</v>
      </c>
      <c r="BB8" s="45">
        <v>3</v>
      </c>
      <c r="BC8" s="45">
        <v>3</v>
      </c>
      <c r="BD8" s="45">
        <v>3</v>
      </c>
      <c r="BE8" s="45">
        <v>6</v>
      </c>
      <c r="BF8" s="45">
        <v>-8.9</v>
      </c>
      <c r="BH8" s="45">
        <v>68</v>
      </c>
      <c r="BI8" s="45" t="s">
        <v>113</v>
      </c>
      <c r="BJ8" s="31" t="s">
        <v>118</v>
      </c>
      <c r="BK8" s="45">
        <v>7</v>
      </c>
      <c r="BL8" s="45">
        <v>7</v>
      </c>
      <c r="BM8" s="45">
        <v>4</v>
      </c>
      <c r="BN8" s="45">
        <v>3</v>
      </c>
      <c r="BO8" s="45">
        <v>3</v>
      </c>
      <c r="BP8" s="45">
        <v>3</v>
      </c>
      <c r="BQ8" s="45">
        <v>4</v>
      </c>
      <c r="BR8" s="45">
        <v>3</v>
      </c>
      <c r="BS8" s="45">
        <v>3</v>
      </c>
      <c r="BT8" s="45">
        <v>6</v>
      </c>
      <c r="CC8" s="45" t="s">
        <v>119</v>
      </c>
      <c r="CD8" s="45">
        <v>6</v>
      </c>
      <c r="CE8" s="45">
        <v>89</v>
      </c>
      <c r="CF8" s="45">
        <v>67</v>
      </c>
      <c r="CG8" s="45">
        <v>75</v>
      </c>
      <c r="CH8" s="45">
        <v>19</v>
      </c>
      <c r="CI8" s="45">
        <v>47.7</v>
      </c>
      <c r="CJ8" s="45">
        <v>72.8</v>
      </c>
      <c r="CK8" s="45">
        <v>99</v>
      </c>
      <c r="CL8" s="45">
        <v>9</v>
      </c>
      <c r="CM8" s="45">
        <v>8</v>
      </c>
      <c r="CN8" s="45">
        <v>6</v>
      </c>
      <c r="CO8" s="45">
        <v>4</v>
      </c>
      <c r="CP8" s="45">
        <v>7.6</v>
      </c>
      <c r="CQ8" s="45">
        <v>5.2</v>
      </c>
      <c r="CR8" s="45">
        <v>2.8</v>
      </c>
      <c r="CS8" s="45">
        <v>4.5</v>
      </c>
      <c r="CT8" s="45">
        <v>158</v>
      </c>
      <c r="CU8" s="45">
        <v>54</v>
      </c>
      <c r="CV8" s="45">
        <v>53.4</v>
      </c>
      <c r="CW8" s="45">
        <v>53.8</v>
      </c>
      <c r="CX8" s="45">
        <v>50.6</v>
      </c>
      <c r="CY8" s="45">
        <v>53</v>
      </c>
      <c r="CZ8" s="45">
        <v>94.1</v>
      </c>
      <c r="DA8" s="45">
        <v>158.30000000000001</v>
      </c>
      <c r="DB8" s="45">
        <v>55.4</v>
      </c>
      <c r="DC8" s="45">
        <v>52.6</v>
      </c>
      <c r="DD8" s="45">
        <v>54.4</v>
      </c>
      <c r="DE8" s="45">
        <v>50.4</v>
      </c>
      <c r="DF8" s="45">
        <v>53.3</v>
      </c>
      <c r="DG8" s="45">
        <v>7.6</v>
      </c>
      <c r="DH8" s="45">
        <v>5.2</v>
      </c>
      <c r="DI8" s="45">
        <v>1.8</v>
      </c>
      <c r="DJ8" s="45">
        <v>89</v>
      </c>
      <c r="DK8" s="45">
        <v>87</v>
      </c>
      <c r="DL8" s="45">
        <v>88</v>
      </c>
      <c r="DM8" s="45">
        <v>2.2000000000000002</v>
      </c>
      <c r="DN8" s="45">
        <v>3</v>
      </c>
      <c r="DO8" s="45">
        <v>0</v>
      </c>
      <c r="DP8" s="45">
        <v>6</v>
      </c>
      <c r="DQ8" s="45" t="s">
        <v>121</v>
      </c>
      <c r="DS8" s="45">
        <v>72</v>
      </c>
      <c r="DT8" s="45">
        <v>78</v>
      </c>
      <c r="DU8" s="45">
        <v>-1</v>
      </c>
      <c r="DV8" s="45" t="s">
        <v>125</v>
      </c>
      <c r="DW8" s="45" t="s">
        <v>128</v>
      </c>
      <c r="DX8" s="45">
        <v>21</v>
      </c>
      <c r="DY8" s="45">
        <v>4</v>
      </c>
      <c r="DZ8" s="55" t="s">
        <v>159</v>
      </c>
      <c r="EA8" s="64">
        <f t="shared" si="8"/>
        <v>48.888888888888886</v>
      </c>
      <c r="EB8" s="65">
        <f t="shared" si="0"/>
        <v>73.607990012484393</v>
      </c>
      <c r="EC8" s="66">
        <f t="shared" si="1"/>
        <v>24.719101123595507</v>
      </c>
      <c r="ED8" s="65">
        <f t="shared" si="9"/>
        <v>26.086956521739125</v>
      </c>
      <c r="EE8" s="67">
        <f t="shared" si="2"/>
        <v>99.694946534223519</v>
      </c>
      <c r="EF8" s="52">
        <f t="shared" si="3"/>
        <v>54</v>
      </c>
      <c r="EG8" s="54">
        <f t="shared" si="10"/>
        <v>53.4</v>
      </c>
      <c r="EH8" s="24">
        <f t="shared" si="4"/>
        <v>53.798507462686565</v>
      </c>
      <c r="EI8" s="59">
        <f t="shared" si="5"/>
        <v>50.600000000000009</v>
      </c>
      <c r="EJ8" s="24">
        <f t="shared" si="11"/>
        <v>52.19925373134329</v>
      </c>
      <c r="EK8" s="54">
        <f t="shared" si="12"/>
        <v>52.998880597014931</v>
      </c>
      <c r="EL8" s="25">
        <f t="shared" si="6"/>
        <v>104.39850746268658</v>
      </c>
      <c r="EM8" s="62">
        <f t="shared" si="13"/>
        <v>0.51531874133272326</v>
      </c>
      <c r="EN8" s="108" t="str">
        <f t="shared" si="7"/>
        <v>S</v>
      </c>
    </row>
    <row r="9" spans="1:145" s="45" customFormat="1" x14ac:dyDescent="0.25">
      <c r="A9" s="44">
        <v>41878</v>
      </c>
      <c r="B9" s="45" t="s">
        <v>125</v>
      </c>
      <c r="C9" s="45">
        <v>2</v>
      </c>
      <c r="D9" s="45">
        <v>8</v>
      </c>
      <c r="E9" s="45" t="s">
        <v>116</v>
      </c>
      <c r="F9" s="45" t="s">
        <v>126</v>
      </c>
      <c r="G9" s="45">
        <v>89</v>
      </c>
      <c r="H9" s="45">
        <v>8</v>
      </c>
      <c r="J9" s="45">
        <v>7</v>
      </c>
      <c r="K9" s="45" t="s">
        <v>135</v>
      </c>
      <c r="L9" s="45">
        <v>38</v>
      </c>
      <c r="M9" s="45">
        <v>1</v>
      </c>
      <c r="N9" s="45">
        <v>8</v>
      </c>
      <c r="O9" s="45" t="s">
        <v>116</v>
      </c>
      <c r="P9" s="45" t="s">
        <v>117</v>
      </c>
      <c r="Q9" s="45">
        <v>2</v>
      </c>
      <c r="R9" s="45">
        <v>1</v>
      </c>
      <c r="S9" s="45">
        <v>8</v>
      </c>
      <c r="T9" s="45">
        <v>7</v>
      </c>
      <c r="U9" s="45">
        <v>5</v>
      </c>
      <c r="V9" s="31">
        <v>5</v>
      </c>
      <c r="W9" s="45">
        <v>5</v>
      </c>
      <c r="X9" s="45">
        <v>4</v>
      </c>
      <c r="Y9" s="45">
        <v>4</v>
      </c>
      <c r="Z9" s="45">
        <v>5</v>
      </c>
      <c r="AA9" s="45">
        <v>4</v>
      </c>
      <c r="AB9" s="45">
        <v>4</v>
      </c>
      <c r="AC9" s="45">
        <v>4</v>
      </c>
      <c r="AD9" s="45">
        <v>6</v>
      </c>
      <c r="AE9" s="45">
        <v>4</v>
      </c>
      <c r="AF9" s="45">
        <v>2</v>
      </c>
      <c r="AG9" s="45">
        <v>2</v>
      </c>
      <c r="AH9" s="45">
        <v>2</v>
      </c>
      <c r="AI9" s="45">
        <v>2</v>
      </c>
      <c r="AJ9" s="45">
        <v>2</v>
      </c>
      <c r="AK9" s="45">
        <v>2</v>
      </c>
      <c r="AL9" s="45">
        <v>4</v>
      </c>
      <c r="AM9" s="45">
        <v>4</v>
      </c>
      <c r="AN9" s="45">
        <v>6</v>
      </c>
      <c r="AO9" s="45">
        <v>5</v>
      </c>
      <c r="AP9" s="45">
        <v>4</v>
      </c>
      <c r="AQ9" s="45">
        <v>5</v>
      </c>
      <c r="AR9" s="45">
        <v>6</v>
      </c>
      <c r="AS9" s="45">
        <v>4.4000000000000004</v>
      </c>
      <c r="AT9" s="45">
        <v>10.3</v>
      </c>
      <c r="AU9" s="45">
        <v>2.2000000000000002</v>
      </c>
      <c r="AV9" s="45">
        <v>3.6</v>
      </c>
      <c r="AW9" s="45">
        <v>8</v>
      </c>
      <c r="AX9" s="45">
        <v>4.0999999999999996</v>
      </c>
      <c r="AY9" s="45">
        <v>1.2</v>
      </c>
      <c r="AZ9" s="45">
        <v>17.3</v>
      </c>
      <c r="BA9" s="45">
        <v>5</v>
      </c>
      <c r="BB9" s="45">
        <v>5</v>
      </c>
      <c r="BC9" s="45">
        <v>4</v>
      </c>
      <c r="BD9" s="45">
        <v>4</v>
      </c>
      <c r="BE9" s="45">
        <v>9</v>
      </c>
      <c r="BF9" s="45">
        <v>-3.8</v>
      </c>
      <c r="BH9" s="45">
        <v>68.3</v>
      </c>
      <c r="BI9" s="45" t="s">
        <v>116</v>
      </c>
      <c r="BJ9" s="31" t="s">
        <v>112</v>
      </c>
      <c r="BK9" s="45">
        <v>5</v>
      </c>
      <c r="BL9" s="45">
        <v>4</v>
      </c>
      <c r="BM9" s="45">
        <v>6</v>
      </c>
      <c r="BN9" s="45">
        <v>4</v>
      </c>
      <c r="BO9" s="45">
        <v>5</v>
      </c>
      <c r="BP9" s="45">
        <v>5</v>
      </c>
      <c r="BQ9" s="45">
        <v>6</v>
      </c>
      <c r="BR9" s="45">
        <v>4</v>
      </c>
      <c r="BS9" s="45">
        <v>4</v>
      </c>
      <c r="BT9" s="45">
        <v>2.5</v>
      </c>
      <c r="CC9" s="45" t="s">
        <v>119</v>
      </c>
      <c r="CD9" s="45">
        <v>4</v>
      </c>
      <c r="CE9" s="45">
        <v>93</v>
      </c>
      <c r="CF9" s="45">
        <v>65</v>
      </c>
      <c r="CG9" s="45">
        <v>69</v>
      </c>
      <c r="CH9" s="45">
        <v>13</v>
      </c>
      <c r="CI9" s="45">
        <v>48.6</v>
      </c>
      <c r="CJ9" s="45">
        <v>73.3</v>
      </c>
      <c r="CK9" s="45">
        <v>98.6</v>
      </c>
      <c r="CL9" s="46">
        <v>1</v>
      </c>
      <c r="CM9" s="46">
        <v>3</v>
      </c>
      <c r="CN9" s="46">
        <v>4</v>
      </c>
      <c r="CO9" s="46">
        <v>6</v>
      </c>
      <c r="CP9" s="46">
        <v>0</v>
      </c>
      <c r="CQ9" s="46">
        <v>1.1000000000000001</v>
      </c>
      <c r="CR9" s="46">
        <v>2.5</v>
      </c>
      <c r="CS9" s="45">
        <v>8.4</v>
      </c>
      <c r="CT9" s="45">
        <v>157.19999999999999</v>
      </c>
      <c r="CU9" s="45">
        <v>54.3</v>
      </c>
      <c r="CV9" s="45">
        <v>53.1</v>
      </c>
      <c r="CW9" s="45">
        <v>53.9</v>
      </c>
      <c r="CX9" s="45">
        <v>49.8</v>
      </c>
      <c r="CY9" s="45">
        <v>52.8</v>
      </c>
      <c r="CZ9" s="45">
        <v>92.3</v>
      </c>
      <c r="DA9" s="45">
        <v>159.9</v>
      </c>
      <c r="DB9" s="45">
        <v>54.3</v>
      </c>
      <c r="DC9" s="45">
        <v>53.4</v>
      </c>
      <c r="DD9" s="45">
        <v>54</v>
      </c>
      <c r="DE9" s="45">
        <v>52.2</v>
      </c>
      <c r="DF9" s="45">
        <v>53.6</v>
      </c>
      <c r="DG9" s="45">
        <v>5.9</v>
      </c>
      <c r="DH9" s="45">
        <v>4.4000000000000004</v>
      </c>
      <c r="DI9" s="45">
        <v>3.1</v>
      </c>
      <c r="DJ9" s="45">
        <v>88</v>
      </c>
      <c r="DK9" s="45">
        <v>87</v>
      </c>
      <c r="DL9" s="45">
        <v>88</v>
      </c>
      <c r="DM9" s="45">
        <v>4.3</v>
      </c>
      <c r="DN9" s="45">
        <v>5</v>
      </c>
      <c r="DO9" s="45">
        <v>34</v>
      </c>
      <c r="DP9" s="45">
        <v>2</v>
      </c>
      <c r="DQ9" s="45" t="s">
        <v>124</v>
      </c>
      <c r="DS9" s="45">
        <v>73</v>
      </c>
      <c r="DT9" s="45">
        <v>75</v>
      </c>
      <c r="DU9" s="45">
        <v>2</v>
      </c>
      <c r="DV9" s="45" t="s">
        <v>125</v>
      </c>
      <c r="DW9" s="45" t="s">
        <v>136</v>
      </c>
      <c r="DX9" s="45">
        <v>38</v>
      </c>
      <c r="DY9" s="45">
        <v>3</v>
      </c>
      <c r="DZ9" s="42"/>
      <c r="EA9" s="64">
        <f t="shared" si="8"/>
        <v>48.618784530386741</v>
      </c>
      <c r="EB9" s="65">
        <f t="shared" si="0"/>
        <v>73.47754159253364</v>
      </c>
      <c r="EC9" s="66">
        <f t="shared" si="1"/>
        <v>24.8587570621469</v>
      </c>
      <c r="ED9" s="65">
        <f t="shared" si="9"/>
        <v>26.506024096385545</v>
      </c>
      <c r="EE9" s="67">
        <f t="shared" si="2"/>
        <v>99.983565688919185</v>
      </c>
      <c r="EF9" s="52">
        <f t="shared" si="3"/>
        <v>54.3</v>
      </c>
      <c r="EG9" s="54">
        <f t="shared" si="10"/>
        <v>53.099999999999987</v>
      </c>
      <c r="EH9" s="24">
        <f t="shared" si="4"/>
        <v>53.894018691588776</v>
      </c>
      <c r="EI9" s="59">
        <f t="shared" si="5"/>
        <v>49.8</v>
      </c>
      <c r="EJ9" s="24">
        <f t="shared" si="11"/>
        <v>51.84700934579439</v>
      </c>
      <c r="EK9" s="54">
        <f t="shared" si="12"/>
        <v>52.87051401869158</v>
      </c>
      <c r="EL9" s="25">
        <f t="shared" si="6"/>
        <v>103.69401869158878</v>
      </c>
      <c r="EM9" s="62">
        <f t="shared" si="13"/>
        <v>0.51974086231417738</v>
      </c>
      <c r="EN9" s="108" t="str">
        <f t="shared" si="7"/>
        <v>EP</v>
      </c>
    </row>
    <row r="10" spans="1:145" s="45" customFormat="1" x14ac:dyDescent="0.25">
      <c r="A10" s="44">
        <v>41878</v>
      </c>
      <c r="B10" s="45" t="s">
        <v>125</v>
      </c>
      <c r="C10" s="45">
        <v>2</v>
      </c>
      <c r="D10" s="45">
        <v>8</v>
      </c>
      <c r="E10" s="45" t="s">
        <v>116</v>
      </c>
      <c r="F10" s="45" t="s">
        <v>126</v>
      </c>
      <c r="G10" s="45">
        <v>89</v>
      </c>
      <c r="H10" s="45">
        <v>8</v>
      </c>
      <c r="J10" s="45">
        <v>8</v>
      </c>
      <c r="K10" s="45" t="s">
        <v>137</v>
      </c>
      <c r="L10" s="45">
        <v>48</v>
      </c>
      <c r="M10" s="45">
        <v>5</v>
      </c>
      <c r="N10" s="45">
        <v>8</v>
      </c>
      <c r="O10" s="45" t="s">
        <v>116</v>
      </c>
      <c r="P10" s="45" t="s">
        <v>117</v>
      </c>
      <c r="Q10" s="45">
        <v>1</v>
      </c>
      <c r="R10" s="45">
        <v>4</v>
      </c>
      <c r="S10" s="45">
        <v>18.5</v>
      </c>
      <c r="T10" s="45">
        <v>2.5</v>
      </c>
      <c r="U10" s="45">
        <v>2</v>
      </c>
      <c r="V10" s="31">
        <v>1</v>
      </c>
      <c r="W10" s="45">
        <v>2</v>
      </c>
      <c r="X10" s="45">
        <v>1</v>
      </c>
      <c r="Y10" s="45">
        <v>1</v>
      </c>
      <c r="Z10" s="45">
        <v>8</v>
      </c>
      <c r="AA10" s="45">
        <v>1</v>
      </c>
      <c r="AB10" s="45">
        <v>8</v>
      </c>
      <c r="AC10" s="45">
        <v>1</v>
      </c>
      <c r="AD10" s="45">
        <v>3</v>
      </c>
      <c r="AE10" s="45">
        <v>1</v>
      </c>
      <c r="AF10" s="45">
        <v>1</v>
      </c>
      <c r="AG10" s="45">
        <v>3</v>
      </c>
      <c r="AH10" s="45">
        <v>1</v>
      </c>
      <c r="AI10" s="45">
        <v>3</v>
      </c>
      <c r="AJ10" s="45">
        <v>1</v>
      </c>
      <c r="AK10" s="45">
        <v>1</v>
      </c>
      <c r="AL10" s="45">
        <v>8</v>
      </c>
      <c r="AM10" s="45">
        <v>1</v>
      </c>
      <c r="AN10" s="45">
        <v>5</v>
      </c>
      <c r="AO10" s="45">
        <v>1</v>
      </c>
      <c r="AP10" s="45">
        <v>1</v>
      </c>
      <c r="AQ10" s="45">
        <v>1</v>
      </c>
      <c r="AR10" s="45">
        <v>1</v>
      </c>
      <c r="AS10" s="45">
        <v>14.8</v>
      </c>
      <c r="AT10" s="45">
        <v>0</v>
      </c>
      <c r="AU10" s="45">
        <v>1.7</v>
      </c>
      <c r="AV10" s="45">
        <v>0</v>
      </c>
      <c r="AW10" s="45">
        <v>0</v>
      </c>
      <c r="AX10" s="45">
        <v>0</v>
      </c>
      <c r="AY10" s="45">
        <v>0</v>
      </c>
      <c r="AZ10" s="45">
        <v>0</v>
      </c>
      <c r="BA10" s="45">
        <v>1</v>
      </c>
      <c r="BB10" s="45">
        <v>1</v>
      </c>
      <c r="BC10" s="45">
        <v>1</v>
      </c>
      <c r="BD10" s="45">
        <v>1</v>
      </c>
      <c r="BE10" s="45">
        <v>2</v>
      </c>
      <c r="BF10" s="45">
        <v>-21.5</v>
      </c>
      <c r="BG10" s="45">
        <v>-1</v>
      </c>
      <c r="BH10" s="45">
        <v>66.7</v>
      </c>
      <c r="BI10" s="45" t="s">
        <v>122</v>
      </c>
      <c r="BJ10" s="31" t="s">
        <v>118</v>
      </c>
      <c r="BK10" s="45">
        <v>8</v>
      </c>
      <c r="BL10" s="45">
        <v>8</v>
      </c>
      <c r="BM10" s="45">
        <v>3</v>
      </c>
      <c r="BN10" s="45">
        <v>1</v>
      </c>
      <c r="BO10" s="45">
        <v>1</v>
      </c>
      <c r="BP10" s="45">
        <v>2</v>
      </c>
      <c r="BQ10" s="45">
        <v>5</v>
      </c>
      <c r="BR10" s="45">
        <v>1</v>
      </c>
      <c r="BS10" s="45">
        <v>1</v>
      </c>
      <c r="BT10" s="45">
        <v>6</v>
      </c>
      <c r="CC10" s="45" t="s">
        <v>119</v>
      </c>
      <c r="CD10" s="45">
        <v>6</v>
      </c>
      <c r="CE10" s="45">
        <v>85</v>
      </c>
      <c r="CF10" s="45">
        <v>66</v>
      </c>
      <c r="CG10" s="45">
        <v>65</v>
      </c>
      <c r="CH10" s="45">
        <v>-1</v>
      </c>
      <c r="CI10" s="45">
        <v>49.7</v>
      </c>
      <c r="CJ10" s="45">
        <v>73.900000000000006</v>
      </c>
      <c r="CK10" s="45">
        <v>98.2</v>
      </c>
      <c r="CL10" s="46">
        <v>5</v>
      </c>
      <c r="CM10" s="46">
        <v>5</v>
      </c>
      <c r="CN10" s="46">
        <v>5</v>
      </c>
      <c r="CO10" s="46">
        <v>4</v>
      </c>
      <c r="CP10" s="45">
        <v>6.1</v>
      </c>
      <c r="CQ10" s="45">
        <v>6.5</v>
      </c>
      <c r="CR10" s="45">
        <v>10</v>
      </c>
      <c r="CS10" s="45">
        <v>9.5</v>
      </c>
      <c r="CT10" s="45">
        <v>159.80000000000001</v>
      </c>
      <c r="CU10" s="45">
        <v>52.1</v>
      </c>
      <c r="CV10" s="45">
        <v>54.4</v>
      </c>
      <c r="CW10" s="45">
        <v>52.9</v>
      </c>
      <c r="CX10" s="45">
        <v>53.3</v>
      </c>
      <c r="CY10" s="45">
        <v>53</v>
      </c>
      <c r="CZ10" s="45">
        <v>100.8</v>
      </c>
      <c r="DA10" s="45">
        <v>162</v>
      </c>
      <c r="DB10" s="45">
        <v>53.1</v>
      </c>
      <c r="DC10" s="45">
        <v>54.6</v>
      </c>
      <c r="DD10" s="45">
        <v>53.6</v>
      </c>
      <c r="DE10" s="45">
        <v>54.3</v>
      </c>
      <c r="DF10" s="45">
        <v>53.8</v>
      </c>
      <c r="DG10" s="45">
        <v>18.600000000000001</v>
      </c>
      <c r="DH10" s="45">
        <v>13.5</v>
      </c>
      <c r="DI10" s="45">
        <v>1.7</v>
      </c>
      <c r="DJ10" s="45">
        <v>89</v>
      </c>
      <c r="DK10" s="45">
        <v>88</v>
      </c>
      <c r="DL10" s="45">
        <v>89</v>
      </c>
      <c r="DM10" s="45">
        <v>0</v>
      </c>
      <c r="DN10" s="45">
        <v>1</v>
      </c>
      <c r="DO10" s="45">
        <v>0</v>
      </c>
      <c r="DP10" s="45">
        <v>7</v>
      </c>
      <c r="DQ10" s="45" t="s">
        <v>121</v>
      </c>
      <c r="DS10" s="45">
        <v>65</v>
      </c>
      <c r="DT10" s="45">
        <v>74</v>
      </c>
      <c r="DV10" s="45" t="s">
        <v>138</v>
      </c>
      <c r="DW10" s="45" t="s">
        <v>139</v>
      </c>
      <c r="DX10" s="45">
        <v>48</v>
      </c>
      <c r="DY10" s="45">
        <v>7</v>
      </c>
      <c r="DZ10" s="42"/>
      <c r="EA10" s="64">
        <f t="shared" si="8"/>
        <v>50.671785028790786</v>
      </c>
      <c r="EB10" s="65">
        <f t="shared" si="0"/>
        <v>74.936490911143721</v>
      </c>
      <c r="EC10" s="66">
        <f t="shared" si="1"/>
        <v>24.264705882352935</v>
      </c>
      <c r="ED10" s="65">
        <f t="shared" si="9"/>
        <v>24.765478424015015</v>
      </c>
      <c r="EE10" s="67">
        <f t="shared" si="2"/>
        <v>99.701969335158736</v>
      </c>
      <c r="EF10" s="52">
        <f t="shared" si="3"/>
        <v>52.1</v>
      </c>
      <c r="EG10" s="54">
        <f t="shared" si="10"/>
        <v>54.400000000000013</v>
      </c>
      <c r="EH10" s="24">
        <f t="shared" si="4"/>
        <v>52.844748290863897</v>
      </c>
      <c r="EI10" s="59">
        <f t="shared" si="5"/>
        <v>53.29999999999999</v>
      </c>
      <c r="EJ10" s="24">
        <f t="shared" si="11"/>
        <v>53.072374145431944</v>
      </c>
      <c r="EK10" s="54">
        <f t="shared" si="12"/>
        <v>52.958561218147921</v>
      </c>
      <c r="EL10" s="25">
        <f t="shared" si="6"/>
        <v>106.14474829086389</v>
      </c>
      <c r="EM10" s="62">
        <f t="shared" si="13"/>
        <v>0.49785551467940464</v>
      </c>
      <c r="EN10" s="108" t="str">
        <f t="shared" si="7"/>
        <v>S</v>
      </c>
    </row>
    <row r="11" spans="1:145" s="45" customFormat="1" x14ac:dyDescent="0.25">
      <c r="A11" s="44"/>
      <c r="V11" s="31"/>
      <c r="BJ11" s="27"/>
      <c r="CL11" s="46"/>
      <c r="CM11" s="46"/>
      <c r="CN11" s="46"/>
      <c r="CO11" s="46"/>
      <c r="DZ11" s="42"/>
      <c r="EA11" s="53" t="e">
        <f t="shared" ref="EA11:EA17" si="14">2640/CU11</f>
        <v>#DIV/0!</v>
      </c>
      <c r="EB11" s="24" t="e">
        <f t="shared" ref="EB11:EB17" si="15">(1320/CV11)+EA11</f>
        <v>#DIV/0!</v>
      </c>
      <c r="EC11" s="54" t="e">
        <f t="shared" ref="EC11:EC17" si="16">EB11-EA11</f>
        <v>#DIV/0!</v>
      </c>
      <c r="ED11" s="24" t="e">
        <f t="shared" ref="ED11:ED17" si="17">EE11-EB11</f>
        <v>#DIV/0!</v>
      </c>
      <c r="EE11" s="57" t="e">
        <f t="shared" ref="EE11:EE17" si="18">(1320/CX11)+EB11</f>
        <v>#DIV/0!</v>
      </c>
      <c r="EF11" s="52" t="e">
        <f t="shared" ref="EF11:EF17" si="19">2640/EA11</f>
        <v>#DIV/0!</v>
      </c>
      <c r="EG11" s="54" t="e">
        <f t="shared" ref="EG11:EG17" si="20">1320/(EB11-EA11)</f>
        <v>#DIV/0!</v>
      </c>
      <c r="EH11" s="24" t="e">
        <f t="shared" ref="EH11:EH17" si="21">3960/EB11</f>
        <v>#DIV/0!</v>
      </c>
      <c r="EI11" s="59" t="e">
        <f t="shared" ref="EI11:EI17" si="22">1320/(EE11-EB11)</f>
        <v>#DIV/0!</v>
      </c>
      <c r="EJ11" s="24" t="e">
        <f t="shared" ref="EJ11:EJ17" si="23">(EH11+EI11)/2</f>
        <v>#DIV/0!</v>
      </c>
      <c r="EK11" s="54" t="e">
        <f t="shared" ref="EK11:EK17" si="24">(EH11+EJ11)/2</f>
        <v>#DIV/0!</v>
      </c>
      <c r="EL11" s="25" t="e">
        <f t="shared" ref="EL11:EL17" si="25">(EH11+EI11)</f>
        <v>#DIV/0!</v>
      </c>
      <c r="EM11" s="54" t="e">
        <f t="shared" ref="EM11:EM17" si="26">EH11/EL11</f>
        <v>#DIV/0!</v>
      </c>
      <c r="EN11" s="108">
        <f t="shared" ref="EN11:EN17" si="27">BJ11</f>
        <v>0</v>
      </c>
    </row>
    <row r="12" spans="1:145" x14ac:dyDescent="0.25">
      <c r="A12" s="22"/>
      <c r="C12" s="33"/>
      <c r="D12" s="34"/>
      <c r="E12" s="33"/>
      <c r="G12" s="35"/>
      <c r="H12" s="33"/>
      <c r="I12" s="33"/>
      <c r="J12" s="33"/>
      <c r="M12" s="33"/>
      <c r="N12" s="36"/>
      <c r="O12" s="33"/>
      <c r="P12" s="33"/>
      <c r="Q12" s="33"/>
      <c r="R12" s="33"/>
      <c r="S12" s="35"/>
      <c r="T12" s="33"/>
      <c r="U12" s="33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0"/>
      <c r="AT12" s="30"/>
      <c r="AU12" s="30"/>
      <c r="AV12" s="30"/>
      <c r="AW12" s="30"/>
      <c r="AX12" s="30"/>
      <c r="AY12" s="30"/>
      <c r="AZ12" s="30"/>
      <c r="BA12" s="37"/>
      <c r="BB12" s="37"/>
      <c r="BC12" s="37"/>
      <c r="BD12" s="37"/>
      <c r="BE12" s="33"/>
      <c r="BF12" s="30"/>
      <c r="BG12" s="37"/>
      <c r="BH12" s="30"/>
      <c r="BI12" s="33"/>
      <c r="BJ12" s="33"/>
      <c r="BK12" s="37"/>
      <c r="BL12" s="37"/>
      <c r="BM12" s="37"/>
      <c r="BN12" s="37"/>
      <c r="BO12" s="37"/>
      <c r="BP12" s="37"/>
      <c r="BQ12" s="37"/>
      <c r="BR12" s="37"/>
      <c r="BS12" s="37"/>
      <c r="BT12" s="30"/>
      <c r="BU12" s="30"/>
      <c r="BV12" s="37"/>
      <c r="BW12" s="37"/>
      <c r="BX12" s="38"/>
      <c r="BY12" s="39"/>
      <c r="BZ12" s="39"/>
      <c r="CA12" s="39"/>
      <c r="CB12" s="39"/>
      <c r="CC12" s="33"/>
      <c r="CD12" s="33"/>
      <c r="CE12" s="33"/>
      <c r="CF12" s="33"/>
      <c r="CG12" s="33"/>
      <c r="CH12" s="35"/>
      <c r="CI12" s="30"/>
      <c r="CJ12" s="30"/>
      <c r="CK12" s="30"/>
      <c r="CL12" s="37"/>
      <c r="CM12" s="37"/>
      <c r="CN12" s="37"/>
      <c r="CO12" s="37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Z12" s="18"/>
      <c r="EA12" s="53" t="e">
        <f t="shared" si="14"/>
        <v>#DIV/0!</v>
      </c>
      <c r="EB12" s="24" t="e">
        <f t="shared" si="15"/>
        <v>#DIV/0!</v>
      </c>
      <c r="EC12" s="54" t="e">
        <f t="shared" si="16"/>
        <v>#DIV/0!</v>
      </c>
      <c r="ED12" s="24" t="e">
        <f t="shared" si="17"/>
        <v>#DIV/0!</v>
      </c>
      <c r="EE12" s="57" t="e">
        <f t="shared" si="18"/>
        <v>#DIV/0!</v>
      </c>
      <c r="EF12" s="52" t="e">
        <f t="shared" si="19"/>
        <v>#DIV/0!</v>
      </c>
      <c r="EG12" s="54" t="e">
        <f t="shared" si="20"/>
        <v>#DIV/0!</v>
      </c>
      <c r="EH12" s="24" t="e">
        <f t="shared" si="21"/>
        <v>#DIV/0!</v>
      </c>
      <c r="EI12" s="59" t="e">
        <f t="shared" si="22"/>
        <v>#DIV/0!</v>
      </c>
      <c r="EJ12" s="24" t="e">
        <f t="shared" si="23"/>
        <v>#DIV/0!</v>
      </c>
      <c r="EK12" s="54" t="e">
        <f t="shared" si="24"/>
        <v>#DIV/0!</v>
      </c>
      <c r="EL12" s="25" t="e">
        <f t="shared" si="25"/>
        <v>#DIV/0!</v>
      </c>
      <c r="EM12" s="54" t="e">
        <f t="shared" si="26"/>
        <v>#DIV/0!</v>
      </c>
      <c r="EN12" s="108">
        <f t="shared" si="27"/>
        <v>0</v>
      </c>
    </row>
    <row r="13" spans="1:145" s="27" customFormat="1" x14ac:dyDescent="0.25"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42"/>
      <c r="EA13" s="53" t="e">
        <f t="shared" si="14"/>
        <v>#DIV/0!</v>
      </c>
      <c r="EB13" s="24" t="e">
        <f t="shared" si="15"/>
        <v>#DIV/0!</v>
      </c>
      <c r="EC13" s="54" t="e">
        <f t="shared" si="16"/>
        <v>#DIV/0!</v>
      </c>
      <c r="ED13" s="24" t="e">
        <f t="shared" si="17"/>
        <v>#DIV/0!</v>
      </c>
      <c r="EE13" s="57" t="e">
        <f t="shared" si="18"/>
        <v>#DIV/0!</v>
      </c>
      <c r="EF13" s="52" t="e">
        <f t="shared" si="19"/>
        <v>#DIV/0!</v>
      </c>
      <c r="EG13" s="54" t="e">
        <f t="shared" si="20"/>
        <v>#DIV/0!</v>
      </c>
      <c r="EH13" s="24" t="e">
        <f t="shared" si="21"/>
        <v>#DIV/0!</v>
      </c>
      <c r="EI13" s="59" t="e">
        <f t="shared" si="22"/>
        <v>#DIV/0!</v>
      </c>
      <c r="EJ13" s="24" t="e">
        <f t="shared" si="23"/>
        <v>#DIV/0!</v>
      </c>
      <c r="EK13" s="54" t="e">
        <f t="shared" si="24"/>
        <v>#DIV/0!</v>
      </c>
      <c r="EL13" s="25" t="e">
        <f t="shared" si="25"/>
        <v>#DIV/0!</v>
      </c>
      <c r="EM13" s="54" t="e">
        <f t="shared" si="26"/>
        <v>#DIV/0!</v>
      </c>
      <c r="EN13" s="108">
        <f t="shared" si="27"/>
        <v>0</v>
      </c>
    </row>
    <row r="14" spans="1:145" s="27" customFormat="1" x14ac:dyDescent="0.25"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42"/>
      <c r="EA14" s="53" t="e">
        <f t="shared" si="14"/>
        <v>#DIV/0!</v>
      </c>
      <c r="EB14" s="24" t="e">
        <f t="shared" si="15"/>
        <v>#DIV/0!</v>
      </c>
      <c r="EC14" s="54" t="e">
        <f t="shared" si="16"/>
        <v>#DIV/0!</v>
      </c>
      <c r="ED14" s="24" t="e">
        <f t="shared" si="17"/>
        <v>#DIV/0!</v>
      </c>
      <c r="EE14" s="57" t="e">
        <f t="shared" si="18"/>
        <v>#DIV/0!</v>
      </c>
      <c r="EF14" s="52" t="e">
        <f t="shared" si="19"/>
        <v>#DIV/0!</v>
      </c>
      <c r="EG14" s="54" t="e">
        <f t="shared" si="20"/>
        <v>#DIV/0!</v>
      </c>
      <c r="EH14" s="24" t="e">
        <f t="shared" si="21"/>
        <v>#DIV/0!</v>
      </c>
      <c r="EI14" s="59" t="e">
        <f t="shared" si="22"/>
        <v>#DIV/0!</v>
      </c>
      <c r="EJ14" s="24" t="e">
        <f t="shared" si="23"/>
        <v>#DIV/0!</v>
      </c>
      <c r="EK14" s="54" t="e">
        <f t="shared" si="24"/>
        <v>#DIV/0!</v>
      </c>
      <c r="EL14" s="25" t="e">
        <f t="shared" si="25"/>
        <v>#DIV/0!</v>
      </c>
      <c r="EM14" s="54" t="e">
        <f t="shared" si="26"/>
        <v>#DIV/0!</v>
      </c>
      <c r="EN14" s="108">
        <f t="shared" si="27"/>
        <v>0</v>
      </c>
    </row>
    <row r="15" spans="1:145" s="27" customFormat="1" x14ac:dyDescent="0.25">
      <c r="CD15" s="24"/>
      <c r="CE15" s="43"/>
      <c r="CF15" s="43"/>
      <c r="CG15" s="43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42"/>
      <c r="EA15" s="53" t="e">
        <f t="shared" si="14"/>
        <v>#DIV/0!</v>
      </c>
      <c r="EB15" s="24" t="e">
        <f t="shared" si="15"/>
        <v>#DIV/0!</v>
      </c>
      <c r="EC15" s="54" t="e">
        <f t="shared" si="16"/>
        <v>#DIV/0!</v>
      </c>
      <c r="ED15" s="24" t="e">
        <f t="shared" si="17"/>
        <v>#DIV/0!</v>
      </c>
      <c r="EE15" s="57" t="e">
        <f t="shared" si="18"/>
        <v>#DIV/0!</v>
      </c>
      <c r="EF15" s="52" t="e">
        <f t="shared" si="19"/>
        <v>#DIV/0!</v>
      </c>
      <c r="EG15" s="54" t="e">
        <f t="shared" si="20"/>
        <v>#DIV/0!</v>
      </c>
      <c r="EH15" s="24" t="e">
        <f t="shared" si="21"/>
        <v>#DIV/0!</v>
      </c>
      <c r="EI15" s="59" t="e">
        <f t="shared" si="22"/>
        <v>#DIV/0!</v>
      </c>
      <c r="EJ15" s="24" t="e">
        <f t="shared" si="23"/>
        <v>#DIV/0!</v>
      </c>
      <c r="EK15" s="54" t="e">
        <f t="shared" si="24"/>
        <v>#DIV/0!</v>
      </c>
      <c r="EL15" s="25" t="e">
        <f t="shared" si="25"/>
        <v>#DIV/0!</v>
      </c>
      <c r="EM15" s="54" t="e">
        <f t="shared" si="26"/>
        <v>#DIV/0!</v>
      </c>
      <c r="EN15" s="108">
        <f t="shared" si="27"/>
        <v>0</v>
      </c>
    </row>
    <row r="16" spans="1:145" s="27" customFormat="1" x14ac:dyDescent="0.25"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42"/>
      <c r="EA16" s="53" t="e">
        <f t="shared" si="14"/>
        <v>#DIV/0!</v>
      </c>
      <c r="EB16" s="24" t="e">
        <f t="shared" si="15"/>
        <v>#DIV/0!</v>
      </c>
      <c r="EC16" s="54" t="e">
        <f t="shared" si="16"/>
        <v>#DIV/0!</v>
      </c>
      <c r="ED16" s="24" t="e">
        <f t="shared" si="17"/>
        <v>#DIV/0!</v>
      </c>
      <c r="EE16" s="57" t="e">
        <f t="shared" si="18"/>
        <v>#DIV/0!</v>
      </c>
      <c r="EF16" s="52" t="e">
        <f t="shared" si="19"/>
        <v>#DIV/0!</v>
      </c>
      <c r="EG16" s="54" t="e">
        <f t="shared" si="20"/>
        <v>#DIV/0!</v>
      </c>
      <c r="EH16" s="24" t="e">
        <f t="shared" si="21"/>
        <v>#DIV/0!</v>
      </c>
      <c r="EI16" s="59" t="e">
        <f t="shared" si="22"/>
        <v>#DIV/0!</v>
      </c>
      <c r="EJ16" s="24" t="e">
        <f t="shared" si="23"/>
        <v>#DIV/0!</v>
      </c>
      <c r="EK16" s="54" t="e">
        <f t="shared" si="24"/>
        <v>#DIV/0!</v>
      </c>
      <c r="EL16" s="25" t="e">
        <f t="shared" si="25"/>
        <v>#DIV/0!</v>
      </c>
      <c r="EM16" s="54" t="e">
        <f t="shared" si="26"/>
        <v>#DIV/0!</v>
      </c>
      <c r="EN16" s="108">
        <f t="shared" si="27"/>
        <v>0</v>
      </c>
    </row>
    <row r="17" spans="1:144" s="27" customFormat="1" x14ac:dyDescent="0.25"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42"/>
      <c r="EA17" s="53" t="e">
        <f t="shared" si="14"/>
        <v>#DIV/0!</v>
      </c>
      <c r="EB17" s="24" t="e">
        <f t="shared" si="15"/>
        <v>#DIV/0!</v>
      </c>
      <c r="EC17" s="54" t="e">
        <f t="shared" si="16"/>
        <v>#DIV/0!</v>
      </c>
      <c r="ED17" s="24" t="e">
        <f t="shared" si="17"/>
        <v>#DIV/0!</v>
      </c>
      <c r="EE17" s="57" t="e">
        <f t="shared" si="18"/>
        <v>#DIV/0!</v>
      </c>
      <c r="EF17" s="52" t="e">
        <f t="shared" si="19"/>
        <v>#DIV/0!</v>
      </c>
      <c r="EG17" s="54" t="e">
        <f t="shared" si="20"/>
        <v>#DIV/0!</v>
      </c>
      <c r="EH17" s="24" t="e">
        <f t="shared" si="21"/>
        <v>#DIV/0!</v>
      </c>
      <c r="EI17" s="59" t="e">
        <f t="shared" si="22"/>
        <v>#DIV/0!</v>
      </c>
      <c r="EJ17" s="24" t="e">
        <f t="shared" si="23"/>
        <v>#DIV/0!</v>
      </c>
      <c r="EK17" s="54" t="e">
        <f t="shared" si="24"/>
        <v>#DIV/0!</v>
      </c>
      <c r="EL17" s="25" t="e">
        <f t="shared" si="25"/>
        <v>#DIV/0!</v>
      </c>
      <c r="EM17" s="54" t="e">
        <f t="shared" si="26"/>
        <v>#DIV/0!</v>
      </c>
      <c r="EN17" s="108">
        <f t="shared" si="27"/>
        <v>0</v>
      </c>
    </row>
    <row r="18" spans="1:144" s="27" customFormat="1" x14ac:dyDescent="0.25"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42"/>
      <c r="EA18" s="25"/>
      <c r="EB18" s="24"/>
      <c r="EC18" s="24"/>
      <c r="ED18" s="24"/>
      <c r="EE18" s="29"/>
      <c r="EF18" s="25"/>
      <c r="EG18" s="25"/>
      <c r="EH18" s="25"/>
      <c r="EI18" s="25"/>
      <c r="EJ18" s="25"/>
      <c r="EK18" s="25"/>
      <c r="EL18" s="25"/>
      <c r="EM18" s="25"/>
      <c r="EN18" s="26"/>
    </row>
    <row r="19" spans="1:144" s="27" customFormat="1" x14ac:dyDescent="0.25"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42"/>
      <c r="EA19" s="25"/>
      <c r="EB19" s="24"/>
      <c r="EC19" s="24"/>
      <c r="ED19" s="24"/>
      <c r="EE19" s="29"/>
      <c r="EF19" s="25"/>
      <c r="EG19" s="25"/>
      <c r="EH19" s="25"/>
      <c r="EI19" s="25"/>
      <c r="EJ19" s="25"/>
      <c r="EK19" s="25"/>
      <c r="EL19" s="25"/>
      <c r="EM19" s="25"/>
      <c r="EN19" s="26"/>
    </row>
    <row r="20" spans="1:144" x14ac:dyDescent="0.25">
      <c r="A20" s="41"/>
      <c r="B20" s="33"/>
      <c r="C20" s="33"/>
      <c r="D20" s="33"/>
      <c r="E20" s="33"/>
      <c r="F20" s="33"/>
      <c r="G20" s="33"/>
      <c r="H20" s="33"/>
      <c r="I20" s="33"/>
      <c r="J20" s="33"/>
      <c r="K20" s="33" t="s">
        <v>16</v>
      </c>
      <c r="M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2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2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H20"/>
      <c r="EJ20"/>
    </row>
    <row r="21" spans="1:144" x14ac:dyDescent="0.25">
      <c r="A21" s="41"/>
      <c r="B21" s="33"/>
      <c r="C21" s="33"/>
      <c r="D21" s="33"/>
      <c r="E21" s="33"/>
      <c r="F21" s="33"/>
      <c r="G21" s="33"/>
      <c r="H21" s="33"/>
      <c r="I21" s="33"/>
      <c r="J21" s="33"/>
      <c r="K21" s="33"/>
      <c r="M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28" t="s">
        <v>162</v>
      </c>
      <c r="EB21" s="28"/>
      <c r="EH21"/>
      <c r="EJ21"/>
    </row>
    <row r="22" spans="1:144" x14ac:dyDescent="0.25">
      <c r="A22" s="41"/>
      <c r="B22" s="33"/>
      <c r="C22" s="33"/>
      <c r="D22" s="33"/>
      <c r="E22" s="33"/>
      <c r="F22" s="33"/>
      <c r="G22" s="33"/>
      <c r="H22" s="33"/>
      <c r="I22" s="33"/>
      <c r="J22" s="33"/>
      <c r="K22" s="33"/>
      <c r="M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58" t="s">
        <v>119</v>
      </c>
      <c r="EB22" s="58" t="s">
        <v>117</v>
      </c>
      <c r="EH22"/>
      <c r="EJ22"/>
    </row>
    <row r="23" spans="1:144" x14ac:dyDescent="0.25">
      <c r="A23" s="41"/>
      <c r="B23" s="33"/>
      <c r="C23" s="33"/>
      <c r="D23" s="33"/>
      <c r="E23" s="33"/>
      <c r="F23" s="33"/>
      <c r="G23" s="33"/>
      <c r="H23" s="33"/>
      <c r="I23" s="33"/>
      <c r="J23" s="33"/>
      <c r="K23" s="33"/>
      <c r="M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58">
        <v>8.5</v>
      </c>
      <c r="EB23" s="58">
        <v>1485</v>
      </c>
      <c r="EC23" s="33"/>
      <c r="EH23"/>
      <c r="EJ23"/>
    </row>
    <row r="24" spans="1:144" x14ac:dyDescent="0.25">
      <c r="EA24" s="40">
        <v>9</v>
      </c>
      <c r="EB24" s="58">
        <v>1650</v>
      </c>
      <c r="EC24" s="33"/>
      <c r="EH24"/>
      <c r="EJ24"/>
    </row>
    <row r="25" spans="1:144" x14ac:dyDescent="0.25">
      <c r="EA25" s="58">
        <v>9.5</v>
      </c>
      <c r="EB25" s="58">
        <v>1815</v>
      </c>
      <c r="EC25" s="33"/>
      <c r="EH25"/>
      <c r="EJ25"/>
    </row>
    <row r="26" spans="1:144" x14ac:dyDescent="0.25">
      <c r="EA26" s="40">
        <v>10</v>
      </c>
      <c r="EB26" s="58">
        <v>1980</v>
      </c>
      <c r="EC26" s="33"/>
      <c r="EG26" s="55"/>
      <c r="EH26"/>
      <c r="EJ26"/>
    </row>
    <row r="27" spans="1:144" x14ac:dyDescent="0.25">
      <c r="EA27" s="58">
        <v>10.5</v>
      </c>
      <c r="EB27" s="58">
        <v>2145</v>
      </c>
      <c r="EC27" s="33"/>
      <c r="EH27"/>
      <c r="EJ27"/>
    </row>
    <row r="28" spans="1:144" x14ac:dyDescent="0.25">
      <c r="EA28" s="40">
        <v>11</v>
      </c>
      <c r="EB28" s="58">
        <v>2310</v>
      </c>
      <c r="EC28" s="33"/>
      <c r="EH28"/>
      <c r="EJ28"/>
    </row>
    <row r="29" spans="1:144" x14ac:dyDescent="0.25">
      <c r="EA29" s="58">
        <v>11.5</v>
      </c>
      <c r="EB29" s="58">
        <v>2475</v>
      </c>
      <c r="EC29" s="33"/>
      <c r="EH29"/>
      <c r="EJ29"/>
    </row>
    <row r="30" spans="1:144" x14ac:dyDescent="0.25">
      <c r="EA30" s="40">
        <v>12</v>
      </c>
      <c r="EB30" s="58">
        <v>2640</v>
      </c>
      <c r="EC30" s="33"/>
      <c r="ED30" s="33"/>
      <c r="EH30"/>
      <c r="EJ30"/>
    </row>
    <row r="31" spans="1:144" x14ac:dyDescent="0.25">
      <c r="EA31" s="23"/>
      <c r="EB31" s="33"/>
      <c r="EC31" s="33"/>
      <c r="ED31" s="33"/>
      <c r="EH31"/>
      <c r="EJ31"/>
    </row>
    <row r="32" spans="1:144" x14ac:dyDescent="0.25">
      <c r="EA32" s="23"/>
      <c r="EB32" s="33"/>
      <c r="EC32" s="33"/>
      <c r="ED32" s="33"/>
      <c r="EH32"/>
      <c r="EJ32"/>
    </row>
    <row r="33" spans="12:140" x14ac:dyDescent="0.25">
      <c r="EA33" s="23"/>
      <c r="EB33" s="33"/>
      <c r="EC33" s="33"/>
      <c r="ED33" s="33"/>
      <c r="EH33"/>
      <c r="EJ33"/>
    </row>
    <row r="34" spans="12:140" x14ac:dyDescent="0.25">
      <c r="EA34" s="23"/>
      <c r="EB34" s="33"/>
      <c r="EC34" s="33"/>
      <c r="ED34" s="32"/>
      <c r="EH34"/>
      <c r="EJ34"/>
    </row>
    <row r="35" spans="12:140" x14ac:dyDescent="0.25">
      <c r="EA35" s="23"/>
      <c r="EB35" s="33"/>
      <c r="EC35" s="33"/>
      <c r="ED35" s="32"/>
      <c r="EH35"/>
      <c r="EJ35"/>
    </row>
    <row r="36" spans="12:140" x14ac:dyDescent="0.25">
      <c r="L36"/>
      <c r="N36"/>
      <c r="EA36" s="23"/>
      <c r="EB36" s="33"/>
      <c r="EC36" s="33"/>
      <c r="ED36" s="32"/>
      <c r="EG36"/>
      <c r="EH36"/>
      <c r="EJ36"/>
    </row>
    <row r="37" spans="12:140" x14ac:dyDescent="0.25">
      <c r="L37"/>
      <c r="N37"/>
      <c r="EA37" s="23"/>
      <c r="EB37" s="33"/>
      <c r="EC37" s="33"/>
      <c r="ED37" s="32"/>
      <c r="EE37" s="48"/>
      <c r="EG37"/>
      <c r="EH37"/>
      <c r="EJ37"/>
    </row>
    <row r="38" spans="12:140" x14ac:dyDescent="0.25">
      <c r="L38"/>
      <c r="N38"/>
      <c r="EA38" s="23"/>
      <c r="EB38" s="33"/>
      <c r="EC38" s="33"/>
      <c r="ED38" s="32"/>
      <c r="EE38" s="48"/>
      <c r="EG38"/>
      <c r="EH38"/>
      <c r="EJ38"/>
    </row>
    <row r="39" spans="12:140" x14ac:dyDescent="0.25">
      <c r="L39"/>
      <c r="N39"/>
      <c r="EA39" s="23"/>
      <c r="EB39" s="33"/>
      <c r="EC39" s="33"/>
      <c r="ED39" s="32"/>
      <c r="EE39" s="48"/>
      <c r="EG39"/>
      <c r="EH39"/>
      <c r="EJ39"/>
    </row>
    <row r="40" spans="12:140" x14ac:dyDescent="0.25">
      <c r="L40"/>
      <c r="N40"/>
      <c r="EA40" s="23"/>
      <c r="EB40" s="33"/>
      <c r="EC40" s="33"/>
      <c r="ED40" s="32"/>
      <c r="EE40" s="48"/>
      <c r="EG40"/>
      <c r="EH40"/>
      <c r="EJ40"/>
    </row>
    <row r="41" spans="12:140" x14ac:dyDescent="0.25">
      <c r="L41"/>
      <c r="N41"/>
      <c r="EA41" s="23"/>
      <c r="EB41" s="33"/>
      <c r="EC41" s="33"/>
      <c r="ED41" s="33"/>
      <c r="EG41"/>
      <c r="EH41"/>
      <c r="EJ41"/>
    </row>
    <row r="42" spans="12:140" x14ac:dyDescent="0.25">
      <c r="L42"/>
      <c r="N42"/>
      <c r="EA42" s="23"/>
      <c r="EB42" s="33"/>
      <c r="EC42" s="33"/>
      <c r="ED42" s="33"/>
      <c r="EG42"/>
      <c r="EH42"/>
      <c r="EJ42"/>
    </row>
  </sheetData>
  <mergeCells count="21">
    <mergeCell ref="DJ1:DL1"/>
    <mergeCell ref="EF1:EL1"/>
    <mergeCell ref="EA1:EE1"/>
    <mergeCell ref="CI1:CK1"/>
    <mergeCell ref="CL1:CO1"/>
    <mergeCell ref="CP1:CS1"/>
    <mergeCell ref="CT1:CZ1"/>
    <mergeCell ref="DA1:DF1"/>
    <mergeCell ref="DG1:DI1"/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</mergeCells>
  <conditionalFormatting sqref="V4:AR6 BV4:BW6 BK4:BS6">
    <cfRule type="cellIs" dxfId="24" priority="22" stopIfTrue="1" operator="equal">
      <formula>1</formula>
    </cfRule>
    <cfRule type="cellIs" dxfId="23" priority="23" stopIfTrue="1" operator="equal">
      <formula>2</formula>
    </cfRule>
  </conditionalFormatting>
  <conditionalFormatting sqref="V7 V9">
    <cfRule type="cellIs" dxfId="22" priority="21" stopIfTrue="1" operator="greaterThanOrEqual">
      <formula>0.62</formula>
    </cfRule>
  </conditionalFormatting>
  <conditionalFormatting sqref="V10">
    <cfRule type="cellIs" dxfId="21" priority="17" stopIfTrue="1" operator="greaterThanOrEqual">
      <formula>0.62</formula>
    </cfRule>
  </conditionalFormatting>
  <conditionalFormatting sqref="BG3:BG11">
    <cfRule type="cellIs" dxfId="20" priority="1" stopIfTrue="1" operator="equal">
      <formula>1</formula>
    </cfRule>
    <cfRule type="cellIs" dxfId="19" priority="2" stopIfTrue="1" operator="equal">
      <formula>2</formula>
    </cfRule>
  </conditionalFormatting>
  <conditionalFormatting sqref="V3:AR11">
    <cfRule type="cellIs" dxfId="18" priority="7" stopIfTrue="1" operator="equal">
      <formula>1</formula>
    </cfRule>
    <cfRule type="cellIs" dxfId="17" priority="8" stopIfTrue="1" operator="equal">
      <formula>2</formula>
    </cfRule>
  </conditionalFormatting>
  <conditionalFormatting sqref="BA3:BD11">
    <cfRule type="cellIs" dxfId="16" priority="3" stopIfTrue="1" operator="equal">
      <formula>1</formula>
    </cfRule>
    <cfRule type="cellIs" dxfId="15" priority="4" stopIfTrue="1" operator="equal">
      <formula>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56"/>
  <sheetViews>
    <sheetView workbookViewId="0">
      <pane xSplit="13" ySplit="1" topLeftCell="CX14" activePane="bottomRight" state="frozen"/>
      <selection pane="topRight" activeCell="N1" sqref="N1"/>
      <selection pane="bottomLeft" activeCell="A2" sqref="A2"/>
      <selection pane="bottomRight" activeCell="DZ53" sqref="DZ53"/>
    </sheetView>
  </sheetViews>
  <sheetFormatPr defaultRowHeight="15" x14ac:dyDescent="0.25"/>
  <cols>
    <col min="1" max="1" width="9.7109375" bestFit="1" customWidth="1"/>
    <col min="2" max="2" width="5.5703125" bestFit="1" customWidth="1"/>
    <col min="3" max="3" width="9.140625" hidden="1" customWidth="1"/>
    <col min="4" max="5" width="9.140625" customWidth="1"/>
    <col min="6" max="6" width="14.85546875" hidden="1" customWidth="1"/>
    <col min="7" max="9" width="9.140625" hidden="1" customWidth="1"/>
    <col min="10" max="10" width="9.140625" customWidth="1"/>
    <col min="11" max="11" width="19.42578125" bestFit="1" customWidth="1"/>
    <col min="12" max="12" width="0" style="33" hidden="1" customWidth="1"/>
    <col min="13" max="13" width="9.140625" hidden="1" customWidth="1"/>
    <col min="14" max="14" width="9.140625" style="33" customWidth="1"/>
    <col min="15" max="15" width="9.140625" customWidth="1"/>
    <col min="16" max="61" width="9.140625" hidden="1" customWidth="1"/>
    <col min="62" max="62" width="9.140625" customWidth="1"/>
    <col min="63" max="80" width="9.140625" hidden="1" customWidth="1"/>
    <col min="81" max="81" width="9.140625" customWidth="1"/>
    <col min="83" max="83" width="11.140625" customWidth="1"/>
    <col min="85" max="85" width="10.5703125" customWidth="1"/>
    <col min="86" max="92" width="9.140625" hidden="1" customWidth="1"/>
    <col min="93" max="93" width="5.28515625" hidden="1" customWidth="1"/>
    <col min="94" max="96" width="9.140625" customWidth="1"/>
    <col min="97" max="97" width="11.42578125" customWidth="1"/>
    <col min="98" max="109" width="9.140625" customWidth="1"/>
    <col min="110" max="110" width="6.140625" customWidth="1"/>
    <col min="111" max="129" width="9.140625" hidden="1" customWidth="1"/>
    <col min="130" max="130" width="20.85546875" bestFit="1" customWidth="1"/>
    <col min="131" max="132" width="7.85546875" customWidth="1"/>
    <col min="133" max="133" width="7.85546875" style="114" customWidth="1"/>
    <col min="134" max="135" width="7.85546875" style="32" customWidth="1"/>
    <col min="136" max="136" width="7.85546875" customWidth="1"/>
    <col min="137" max="137" width="7.85546875" style="32" customWidth="1"/>
    <col min="138" max="141" width="7.85546875" customWidth="1"/>
  </cols>
  <sheetData>
    <row r="1" spans="1:143" s="3" customFormat="1" ht="18.75" x14ac:dyDescent="0.3">
      <c r="A1" s="74" t="s">
        <v>0</v>
      </c>
      <c r="B1" s="74"/>
      <c r="C1" s="74"/>
      <c r="D1" s="74"/>
      <c r="E1" s="74"/>
      <c r="F1" s="74"/>
      <c r="G1" s="61" t="s">
        <v>1</v>
      </c>
      <c r="H1" s="61" t="s">
        <v>2</v>
      </c>
      <c r="I1" s="61"/>
      <c r="J1" s="2" t="s">
        <v>3</v>
      </c>
      <c r="L1" s="2"/>
      <c r="M1" s="74" t="s">
        <v>4</v>
      </c>
      <c r="N1" s="74"/>
      <c r="O1" s="74"/>
      <c r="P1" s="74"/>
      <c r="Q1" s="2"/>
      <c r="R1" s="2"/>
      <c r="S1" s="74" t="s">
        <v>5</v>
      </c>
      <c r="T1" s="74"/>
      <c r="U1" s="74"/>
      <c r="V1" s="74"/>
      <c r="W1" s="74"/>
      <c r="X1" s="74"/>
      <c r="Y1" s="77" t="s">
        <v>6</v>
      </c>
      <c r="Z1" s="77"/>
      <c r="AA1" s="77"/>
      <c r="AB1" s="77"/>
      <c r="AC1" s="77"/>
      <c r="AD1" s="77"/>
      <c r="AE1" s="77"/>
      <c r="AF1" s="74" t="s">
        <v>7</v>
      </c>
      <c r="AG1" s="74"/>
      <c r="AH1" s="74"/>
      <c r="AI1" s="74"/>
      <c r="AJ1" s="74"/>
      <c r="AK1" s="74"/>
      <c r="AL1" s="76" t="s">
        <v>8</v>
      </c>
      <c r="AM1" s="76"/>
      <c r="AN1" s="76"/>
      <c r="AO1" s="76"/>
      <c r="AP1" s="76"/>
      <c r="AQ1" s="76"/>
      <c r="AR1" s="76"/>
      <c r="AS1" s="74" t="s">
        <v>9</v>
      </c>
      <c r="AT1" s="74"/>
      <c r="AU1" s="74"/>
      <c r="AV1" s="74"/>
      <c r="AW1" s="74"/>
      <c r="AX1" s="74"/>
      <c r="AY1" s="74"/>
      <c r="AZ1" s="74"/>
      <c r="BA1" s="74"/>
      <c r="BB1" s="76" t="s">
        <v>10</v>
      </c>
      <c r="BC1" s="76"/>
      <c r="BD1" s="76"/>
      <c r="BE1" s="76"/>
      <c r="BF1" s="74" t="s">
        <v>11</v>
      </c>
      <c r="BG1" s="74"/>
      <c r="BH1" s="4" t="s">
        <v>12</v>
      </c>
      <c r="BI1" s="2"/>
      <c r="BJ1" s="2"/>
      <c r="BK1" s="74" t="s">
        <v>13</v>
      </c>
      <c r="BL1" s="74"/>
      <c r="BM1" s="74"/>
      <c r="BN1" s="2"/>
      <c r="BO1" s="74" t="s">
        <v>14</v>
      </c>
      <c r="BP1" s="74"/>
      <c r="BQ1" s="74"/>
      <c r="BR1" s="74"/>
      <c r="BS1" s="74"/>
      <c r="BT1" s="76" t="s">
        <v>15</v>
      </c>
      <c r="BU1" s="76"/>
      <c r="BV1" s="76"/>
      <c r="BW1" s="76"/>
      <c r="BX1" s="76"/>
      <c r="BY1" s="76"/>
      <c r="BZ1" s="76"/>
      <c r="CA1" s="76"/>
      <c r="CB1" s="76"/>
      <c r="CC1" s="2" t="s">
        <v>16</v>
      </c>
      <c r="CD1" s="5"/>
      <c r="CE1" s="5" t="s">
        <v>1</v>
      </c>
      <c r="CF1" s="5"/>
      <c r="CG1" s="5" t="s">
        <v>1</v>
      </c>
      <c r="CH1" s="5"/>
      <c r="CI1" s="69" t="s">
        <v>17</v>
      </c>
      <c r="CJ1" s="69"/>
      <c r="CK1" s="69"/>
      <c r="CL1" s="74" t="s">
        <v>18</v>
      </c>
      <c r="CM1" s="74"/>
      <c r="CN1" s="74"/>
      <c r="CO1" s="74"/>
      <c r="CP1" s="69" t="s">
        <v>19</v>
      </c>
      <c r="CQ1" s="69"/>
      <c r="CR1" s="69"/>
      <c r="CS1" s="69"/>
      <c r="CT1" s="75" t="s">
        <v>20</v>
      </c>
      <c r="CU1" s="75"/>
      <c r="CV1" s="75"/>
      <c r="CW1" s="75"/>
      <c r="CX1" s="75"/>
      <c r="CY1" s="75"/>
      <c r="CZ1" s="75"/>
      <c r="DA1" s="69" t="s">
        <v>21</v>
      </c>
      <c r="DB1" s="69"/>
      <c r="DC1" s="69"/>
      <c r="DD1" s="69"/>
      <c r="DE1" s="69"/>
      <c r="DF1" s="69"/>
      <c r="DG1" s="75" t="s">
        <v>22</v>
      </c>
      <c r="DH1" s="75"/>
      <c r="DI1" s="75"/>
      <c r="DJ1" s="69" t="s">
        <v>23</v>
      </c>
      <c r="DK1" s="69"/>
      <c r="DL1" s="69"/>
      <c r="DM1" s="6"/>
      <c r="DN1" s="6"/>
      <c r="DO1" s="6"/>
      <c r="DP1" s="6"/>
      <c r="DQ1" s="6"/>
      <c r="DR1" s="6"/>
      <c r="DS1" s="6"/>
      <c r="DZ1" s="78" t="s">
        <v>24</v>
      </c>
      <c r="EA1" s="70" t="s">
        <v>183</v>
      </c>
      <c r="EB1" s="70"/>
      <c r="EC1" s="70"/>
      <c r="ED1" s="72" t="s">
        <v>184</v>
      </c>
      <c r="EE1" s="73"/>
      <c r="EF1" s="73"/>
      <c r="EG1" s="73"/>
      <c r="EH1" s="73"/>
      <c r="EI1" s="73"/>
      <c r="EJ1" s="60" t="s">
        <v>25</v>
      </c>
      <c r="EK1" s="60" t="s">
        <v>25</v>
      </c>
      <c r="EL1" s="8"/>
    </row>
    <row r="2" spans="1:143" s="3" customFormat="1" x14ac:dyDescent="0.25">
      <c r="A2" s="9" t="s">
        <v>26</v>
      </c>
      <c r="B2" s="9" t="s">
        <v>27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10" t="s">
        <v>35</v>
      </c>
      <c r="K2" s="10" t="s">
        <v>36</v>
      </c>
      <c r="L2" s="10" t="s">
        <v>37</v>
      </c>
      <c r="M2" s="9" t="s">
        <v>35</v>
      </c>
      <c r="N2" s="9" t="s">
        <v>29</v>
      </c>
      <c r="O2" s="9" t="s">
        <v>30</v>
      </c>
      <c r="P2" s="9" t="s">
        <v>38</v>
      </c>
      <c r="Q2" s="10" t="s">
        <v>39</v>
      </c>
      <c r="R2" s="10" t="s">
        <v>40</v>
      </c>
      <c r="S2" s="9" t="s">
        <v>41</v>
      </c>
      <c r="T2" s="9" t="s">
        <v>42</v>
      </c>
      <c r="U2" s="9" t="s">
        <v>43</v>
      </c>
      <c r="V2" s="9" t="s">
        <v>44</v>
      </c>
      <c r="W2" s="9" t="s">
        <v>45</v>
      </c>
      <c r="X2" s="9" t="s">
        <v>46</v>
      </c>
      <c r="Y2" s="10" t="s">
        <v>47</v>
      </c>
      <c r="Z2" s="10" t="s">
        <v>48</v>
      </c>
      <c r="AA2" s="10" t="s">
        <v>49</v>
      </c>
      <c r="AB2" s="10" t="s">
        <v>50</v>
      </c>
      <c r="AC2" s="10" t="s">
        <v>51</v>
      </c>
      <c r="AD2" s="10" t="s">
        <v>52</v>
      </c>
      <c r="AE2" s="10" t="s">
        <v>53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10" t="s">
        <v>54</v>
      </c>
      <c r="AM2" s="10" t="s">
        <v>55</v>
      </c>
      <c r="AN2" s="10" t="s">
        <v>56</v>
      </c>
      <c r="AO2" s="10" t="s">
        <v>57</v>
      </c>
      <c r="AP2" s="10" t="s">
        <v>58</v>
      </c>
      <c r="AQ2" s="10" t="s">
        <v>59</v>
      </c>
      <c r="AR2" s="10" t="s">
        <v>60</v>
      </c>
      <c r="AS2" s="11" t="s">
        <v>54</v>
      </c>
      <c r="AT2" s="11" t="s">
        <v>55</v>
      </c>
      <c r="AU2" s="11" t="s">
        <v>56</v>
      </c>
      <c r="AV2" s="11" t="s">
        <v>57</v>
      </c>
      <c r="AW2" s="11" t="s">
        <v>58</v>
      </c>
      <c r="AX2" s="11" t="s">
        <v>59</v>
      </c>
      <c r="AY2" s="11" t="s">
        <v>61</v>
      </c>
      <c r="AZ2" s="11" t="s">
        <v>62</v>
      </c>
      <c r="BA2" s="9" t="s">
        <v>63</v>
      </c>
      <c r="BB2" s="10" t="s">
        <v>64</v>
      </c>
      <c r="BC2" s="10" t="s">
        <v>65</v>
      </c>
      <c r="BD2" s="10" t="s">
        <v>66</v>
      </c>
      <c r="BE2" s="10" t="s">
        <v>67</v>
      </c>
      <c r="BF2" s="11" t="s">
        <v>68</v>
      </c>
      <c r="BG2" s="9" t="s">
        <v>69</v>
      </c>
      <c r="BH2" s="12" t="s">
        <v>70</v>
      </c>
      <c r="BI2" s="10" t="s">
        <v>71</v>
      </c>
      <c r="BJ2" s="10" t="s">
        <v>72</v>
      </c>
      <c r="BK2" s="9" t="s">
        <v>48</v>
      </c>
      <c r="BL2" s="9" t="s">
        <v>50</v>
      </c>
      <c r="BM2" s="9" t="s">
        <v>73</v>
      </c>
      <c r="BN2" s="10" t="s">
        <v>74</v>
      </c>
      <c r="BO2" s="9" t="s">
        <v>75</v>
      </c>
      <c r="BP2" s="9" t="s">
        <v>76</v>
      </c>
      <c r="BQ2" s="9" t="s">
        <v>77</v>
      </c>
      <c r="BR2" s="9" t="s">
        <v>78</v>
      </c>
      <c r="BS2" s="9" t="s">
        <v>79</v>
      </c>
      <c r="BT2" s="12" t="s">
        <v>80</v>
      </c>
      <c r="BU2" s="12" t="s">
        <v>81</v>
      </c>
      <c r="BV2" s="10" t="s">
        <v>82</v>
      </c>
      <c r="BW2" s="10" t="s">
        <v>83</v>
      </c>
      <c r="BX2" s="13" t="s">
        <v>84</v>
      </c>
      <c r="BY2" s="13" t="s">
        <v>85</v>
      </c>
      <c r="BZ2" s="13" t="s">
        <v>86</v>
      </c>
      <c r="CA2" s="13" t="s">
        <v>87</v>
      </c>
      <c r="CB2" s="13" t="s">
        <v>88</v>
      </c>
      <c r="CC2" s="10" t="s">
        <v>89</v>
      </c>
      <c r="CD2" s="9" t="s">
        <v>90</v>
      </c>
      <c r="CE2" s="9" t="s">
        <v>32</v>
      </c>
      <c r="CF2" s="9" t="s">
        <v>91</v>
      </c>
      <c r="CG2" s="9" t="s">
        <v>92</v>
      </c>
      <c r="CH2" s="9" t="s">
        <v>93</v>
      </c>
      <c r="CI2" s="12" t="s">
        <v>94</v>
      </c>
      <c r="CJ2" s="12" t="s">
        <v>95</v>
      </c>
      <c r="CK2" s="12" t="s">
        <v>96</v>
      </c>
      <c r="CL2" s="9" t="s">
        <v>94</v>
      </c>
      <c r="CM2" s="9" t="s">
        <v>95</v>
      </c>
      <c r="CN2" s="9" t="s">
        <v>97</v>
      </c>
      <c r="CO2" s="9" t="s">
        <v>96</v>
      </c>
      <c r="CP2" s="12" t="s">
        <v>94</v>
      </c>
      <c r="CQ2" s="12" t="s">
        <v>95</v>
      </c>
      <c r="CR2" s="12" t="s">
        <v>97</v>
      </c>
      <c r="CS2" s="12" t="s">
        <v>96</v>
      </c>
      <c r="CT2" s="11" t="s">
        <v>47</v>
      </c>
      <c r="CU2" s="11" t="s">
        <v>48</v>
      </c>
      <c r="CV2" s="11" t="s">
        <v>49</v>
      </c>
      <c r="CW2" s="11" t="s">
        <v>50</v>
      </c>
      <c r="CX2" s="11" t="s">
        <v>51</v>
      </c>
      <c r="CY2" s="11" t="s">
        <v>52</v>
      </c>
      <c r="CZ2" s="11" t="s">
        <v>98</v>
      </c>
      <c r="DA2" s="12" t="s">
        <v>47</v>
      </c>
      <c r="DB2" s="12" t="s">
        <v>48</v>
      </c>
      <c r="DC2" s="12" t="s">
        <v>49</v>
      </c>
      <c r="DD2" s="12" t="s">
        <v>50</v>
      </c>
      <c r="DE2" s="12" t="s">
        <v>51</v>
      </c>
      <c r="DF2" s="12" t="s">
        <v>52</v>
      </c>
      <c r="DG2" s="14" t="s">
        <v>48</v>
      </c>
      <c r="DH2" s="14" t="s">
        <v>50</v>
      </c>
      <c r="DI2" s="14" t="s">
        <v>96</v>
      </c>
      <c r="DJ2" s="15" t="s">
        <v>64</v>
      </c>
      <c r="DK2" s="15" t="s">
        <v>65</v>
      </c>
      <c r="DL2" s="15" t="s">
        <v>66</v>
      </c>
      <c r="DM2" s="16" t="s">
        <v>99</v>
      </c>
      <c r="DN2" s="16" t="s">
        <v>100</v>
      </c>
      <c r="DO2" s="16" t="s">
        <v>101</v>
      </c>
      <c r="DP2" s="16" t="s">
        <v>102</v>
      </c>
      <c r="DQ2" s="16" t="s">
        <v>103</v>
      </c>
      <c r="DR2" s="16" t="s">
        <v>104</v>
      </c>
      <c r="DS2" s="16" t="s">
        <v>105</v>
      </c>
      <c r="DT2" s="17" t="s">
        <v>106</v>
      </c>
      <c r="DU2" s="17" t="s">
        <v>107</v>
      </c>
      <c r="DV2" s="17" t="s">
        <v>108</v>
      </c>
      <c r="DW2" s="17" t="s">
        <v>109</v>
      </c>
      <c r="DX2" s="17" t="s">
        <v>110</v>
      </c>
      <c r="DY2" s="17" t="s">
        <v>111</v>
      </c>
      <c r="DZ2" s="18"/>
      <c r="EA2" s="19" t="s">
        <v>48</v>
      </c>
      <c r="EB2" s="79" t="s">
        <v>49</v>
      </c>
      <c r="EC2" s="79" t="s">
        <v>51</v>
      </c>
      <c r="ED2" s="19" t="s">
        <v>48</v>
      </c>
      <c r="EE2" s="20" t="s">
        <v>57</v>
      </c>
      <c r="EF2" s="20" t="s">
        <v>112</v>
      </c>
      <c r="EG2" s="79" t="s">
        <v>51</v>
      </c>
      <c r="EH2" s="20" t="s">
        <v>113</v>
      </c>
      <c r="EI2" s="20" t="s">
        <v>114</v>
      </c>
      <c r="EJ2" s="20" t="s">
        <v>47</v>
      </c>
      <c r="EK2" s="21" t="s">
        <v>115</v>
      </c>
      <c r="EM2" s="3" t="s">
        <v>71</v>
      </c>
    </row>
    <row r="3" spans="1:143" x14ac:dyDescent="0.25">
      <c r="A3" s="22">
        <v>41777</v>
      </c>
      <c r="B3" t="s">
        <v>185</v>
      </c>
      <c r="C3">
        <v>8</v>
      </c>
      <c r="D3">
        <v>8.5</v>
      </c>
      <c r="E3" t="s">
        <v>116</v>
      </c>
      <c r="F3" t="s">
        <v>186</v>
      </c>
      <c r="G3">
        <v>91</v>
      </c>
      <c r="H3">
        <v>2</v>
      </c>
      <c r="J3">
        <v>2</v>
      </c>
      <c r="K3" t="s">
        <v>187</v>
      </c>
      <c r="L3">
        <v>29</v>
      </c>
      <c r="M3">
        <v>2</v>
      </c>
      <c r="N3">
        <v>8.5</v>
      </c>
      <c r="O3" t="s">
        <v>116</v>
      </c>
      <c r="P3" t="s">
        <v>117</v>
      </c>
      <c r="Q3">
        <v>2</v>
      </c>
      <c r="R3">
        <v>2</v>
      </c>
      <c r="S3">
        <v>23</v>
      </c>
      <c r="T3">
        <v>1</v>
      </c>
      <c r="U3">
        <v>2</v>
      </c>
      <c r="V3">
        <v>2</v>
      </c>
      <c r="W3">
        <v>2</v>
      </c>
      <c r="X3">
        <v>2</v>
      </c>
      <c r="Y3">
        <v>2</v>
      </c>
      <c r="Z3">
        <v>1</v>
      </c>
      <c r="AA3">
        <v>2</v>
      </c>
      <c r="AB3">
        <v>1</v>
      </c>
      <c r="AC3">
        <v>2</v>
      </c>
      <c r="AD3">
        <v>2</v>
      </c>
      <c r="AE3">
        <v>2</v>
      </c>
      <c r="AF3">
        <v>2</v>
      </c>
      <c r="AG3">
        <v>1</v>
      </c>
      <c r="AH3">
        <v>2</v>
      </c>
      <c r="AI3">
        <v>2</v>
      </c>
      <c r="AJ3">
        <v>2</v>
      </c>
      <c r="AK3">
        <v>2</v>
      </c>
      <c r="AL3">
        <v>1</v>
      </c>
      <c r="AM3">
        <v>2</v>
      </c>
      <c r="AN3">
        <v>2</v>
      </c>
      <c r="AO3">
        <v>2</v>
      </c>
      <c r="AP3">
        <v>2</v>
      </c>
      <c r="AQ3">
        <v>2</v>
      </c>
      <c r="AR3">
        <v>2</v>
      </c>
      <c r="AS3">
        <v>0</v>
      </c>
      <c r="AT3">
        <v>12.1</v>
      </c>
      <c r="AU3">
        <v>5.7</v>
      </c>
      <c r="AV3">
        <v>4</v>
      </c>
      <c r="AW3">
        <v>9.4</v>
      </c>
      <c r="AX3">
        <v>8</v>
      </c>
      <c r="AY3">
        <v>2.6</v>
      </c>
      <c r="AZ3">
        <v>39.299999999999997</v>
      </c>
      <c r="BA3">
        <v>2</v>
      </c>
      <c r="BB3">
        <v>2</v>
      </c>
      <c r="BC3">
        <v>2</v>
      </c>
      <c r="BD3">
        <v>2</v>
      </c>
      <c r="BE3">
        <v>4</v>
      </c>
      <c r="BF3">
        <v>-8.5</v>
      </c>
      <c r="BG3">
        <v>1</v>
      </c>
      <c r="BH3">
        <v>67.599999999999994</v>
      </c>
      <c r="BI3" t="s">
        <v>118</v>
      </c>
      <c r="BJ3" s="80" t="s">
        <v>112</v>
      </c>
      <c r="BK3">
        <v>1</v>
      </c>
      <c r="BL3">
        <v>1</v>
      </c>
      <c r="BM3">
        <v>2</v>
      </c>
      <c r="BN3">
        <v>2</v>
      </c>
      <c r="BO3">
        <v>2</v>
      </c>
      <c r="BP3">
        <v>2</v>
      </c>
      <c r="BQ3">
        <v>2</v>
      </c>
      <c r="BR3">
        <v>2</v>
      </c>
      <c r="BS3">
        <v>2</v>
      </c>
      <c r="BT3">
        <v>1.6</v>
      </c>
      <c r="CC3" t="s">
        <v>119</v>
      </c>
      <c r="CD3">
        <v>3</v>
      </c>
      <c r="CE3">
        <v>98</v>
      </c>
      <c r="CF3">
        <v>74</v>
      </c>
      <c r="CG3">
        <v>90</v>
      </c>
      <c r="CH3">
        <v>28</v>
      </c>
      <c r="CI3">
        <v>48.2</v>
      </c>
      <c r="CJ3">
        <v>73.2</v>
      </c>
      <c r="CK3">
        <v>105.1</v>
      </c>
      <c r="CL3" s="81">
        <v>2</v>
      </c>
      <c r="CM3" s="81">
        <v>1</v>
      </c>
      <c r="CN3" s="81">
        <v>1</v>
      </c>
      <c r="CO3" s="81">
        <v>1</v>
      </c>
      <c r="CP3" s="81">
        <v>1.5</v>
      </c>
      <c r="CQ3" s="81">
        <v>0</v>
      </c>
      <c r="CR3" s="81">
        <v>0</v>
      </c>
      <c r="CS3">
        <v>0</v>
      </c>
      <c r="CT3">
        <v>159.5</v>
      </c>
      <c r="CU3">
        <v>54.5</v>
      </c>
      <c r="CV3">
        <v>53.3</v>
      </c>
      <c r="CW3">
        <v>54.1</v>
      </c>
      <c r="CX3">
        <v>51.7</v>
      </c>
      <c r="CY3">
        <v>53.4</v>
      </c>
      <c r="CZ3">
        <v>95.6</v>
      </c>
      <c r="DA3">
        <v>159.30000000000001</v>
      </c>
      <c r="DB3">
        <v>54.8</v>
      </c>
      <c r="DC3">
        <v>52.8</v>
      </c>
      <c r="DD3">
        <v>54.1</v>
      </c>
      <c r="DE3">
        <v>51.7</v>
      </c>
      <c r="DF3">
        <v>53.4</v>
      </c>
      <c r="DG3">
        <v>0</v>
      </c>
      <c r="DH3">
        <v>0</v>
      </c>
      <c r="DI3">
        <v>0</v>
      </c>
      <c r="DJ3">
        <v>91</v>
      </c>
      <c r="DK3">
        <v>88</v>
      </c>
      <c r="DL3">
        <v>90</v>
      </c>
      <c r="DM3">
        <v>0</v>
      </c>
      <c r="DN3">
        <v>1</v>
      </c>
      <c r="DO3">
        <v>27</v>
      </c>
      <c r="DP3">
        <v>2</v>
      </c>
      <c r="DQ3" t="s">
        <v>188</v>
      </c>
      <c r="DS3">
        <v>78</v>
      </c>
      <c r="DT3">
        <v>90</v>
      </c>
      <c r="DV3" t="s">
        <v>185</v>
      </c>
      <c r="DW3" t="s">
        <v>189</v>
      </c>
      <c r="DX3">
        <v>174</v>
      </c>
      <c r="DY3">
        <v>2</v>
      </c>
      <c r="DZ3" s="18"/>
      <c r="EA3" s="82">
        <f>(2640/CU3)</f>
        <v>48.440366972477065</v>
      </c>
      <c r="EB3" s="23">
        <f>(1320/CV3)</f>
        <v>24.765478424015011</v>
      </c>
      <c r="EC3" s="109">
        <f>(1650/CX3)</f>
        <v>31.914893617021274</v>
      </c>
      <c r="ED3" s="83">
        <f t="shared" ref="ED3:ED36" si="0">2640/EA3</f>
        <v>54.5</v>
      </c>
      <c r="EE3" s="84">
        <f t="shared" ref="EE3:EE36" si="1">1320/EB3</f>
        <v>53.3</v>
      </c>
      <c r="EF3" s="23">
        <f t="shared" ref="EF3:EF36" si="2">2640/EA3</f>
        <v>54.5</v>
      </c>
      <c r="EG3" s="84">
        <f t="shared" ref="EG3:EG36" si="3">1650/EC3</f>
        <v>51.7</v>
      </c>
      <c r="EH3" s="23">
        <f t="shared" ref="EH3:EH36" si="4">(EF3+EG3)/2</f>
        <v>53.1</v>
      </c>
      <c r="EI3" s="82">
        <f t="shared" ref="EI3:EI36" si="5">(EF3+EH3)/2</f>
        <v>53.8</v>
      </c>
      <c r="EJ3" s="25">
        <f t="shared" ref="EJ3:EJ36" si="6">(EF3+EG3)</f>
        <v>106.2</v>
      </c>
      <c r="EK3" s="85">
        <f t="shared" ref="EK3:EK36" si="7">EF3/EJ3</f>
        <v>0.51318267419962338</v>
      </c>
      <c r="EM3" t="str">
        <f>BJ3</f>
        <v>EP</v>
      </c>
    </row>
    <row r="4" spans="1:143" x14ac:dyDescent="0.25">
      <c r="A4" s="22">
        <v>41805</v>
      </c>
      <c r="B4" t="s">
        <v>185</v>
      </c>
      <c r="C4">
        <v>6</v>
      </c>
      <c r="D4">
        <v>8.5</v>
      </c>
      <c r="E4" t="s">
        <v>116</v>
      </c>
      <c r="F4" t="s">
        <v>190</v>
      </c>
      <c r="G4">
        <v>95</v>
      </c>
      <c r="H4">
        <v>2</v>
      </c>
      <c r="J4">
        <v>3</v>
      </c>
      <c r="K4" t="s">
        <v>191</v>
      </c>
      <c r="L4">
        <v>22</v>
      </c>
      <c r="M4">
        <v>5</v>
      </c>
      <c r="N4">
        <v>8.5</v>
      </c>
      <c r="O4" t="s">
        <v>116</v>
      </c>
      <c r="P4" t="s">
        <v>117</v>
      </c>
      <c r="Q4">
        <v>4</v>
      </c>
      <c r="R4">
        <v>5</v>
      </c>
      <c r="S4">
        <v>23.3</v>
      </c>
      <c r="T4">
        <v>1</v>
      </c>
      <c r="U4">
        <v>2</v>
      </c>
      <c r="V4">
        <v>1</v>
      </c>
      <c r="W4">
        <v>2</v>
      </c>
      <c r="X4">
        <v>2</v>
      </c>
      <c r="Y4">
        <v>2</v>
      </c>
      <c r="Z4">
        <v>2</v>
      </c>
      <c r="AA4">
        <v>2</v>
      </c>
      <c r="AB4">
        <v>2</v>
      </c>
      <c r="AC4">
        <v>1</v>
      </c>
      <c r="AD4">
        <v>2</v>
      </c>
      <c r="AE4">
        <v>1</v>
      </c>
      <c r="AF4">
        <v>2</v>
      </c>
      <c r="AG4">
        <v>2</v>
      </c>
      <c r="AH4">
        <v>2</v>
      </c>
      <c r="AI4">
        <v>2</v>
      </c>
      <c r="AJ4">
        <v>1</v>
      </c>
      <c r="AK4">
        <v>2</v>
      </c>
      <c r="AL4">
        <v>2</v>
      </c>
      <c r="AM4">
        <v>1</v>
      </c>
      <c r="AN4">
        <v>2</v>
      </c>
      <c r="AO4">
        <v>2</v>
      </c>
      <c r="AP4">
        <v>1</v>
      </c>
      <c r="AQ4">
        <v>2</v>
      </c>
      <c r="AR4">
        <v>2</v>
      </c>
      <c r="AS4">
        <v>11.4</v>
      </c>
      <c r="AT4">
        <v>0</v>
      </c>
      <c r="AU4">
        <v>4.5</v>
      </c>
      <c r="AV4">
        <v>1.6</v>
      </c>
      <c r="AW4">
        <v>0</v>
      </c>
      <c r="AX4">
        <v>2.2999999999999998</v>
      </c>
      <c r="AY4">
        <v>1.2</v>
      </c>
      <c r="AZ4">
        <v>18.5</v>
      </c>
      <c r="BA4">
        <v>2</v>
      </c>
      <c r="BB4">
        <v>2</v>
      </c>
      <c r="BC4">
        <v>1</v>
      </c>
      <c r="BD4">
        <v>2</v>
      </c>
      <c r="BE4">
        <v>3</v>
      </c>
      <c r="BF4">
        <v>-12.5</v>
      </c>
      <c r="BG4">
        <v>2</v>
      </c>
      <c r="BH4">
        <v>67.3</v>
      </c>
      <c r="BI4" t="s">
        <v>118</v>
      </c>
      <c r="BJ4" s="86" t="s">
        <v>179</v>
      </c>
      <c r="BK4">
        <v>2</v>
      </c>
      <c r="BL4">
        <v>2</v>
      </c>
      <c r="BM4">
        <v>2</v>
      </c>
      <c r="BN4">
        <v>2</v>
      </c>
      <c r="BO4">
        <v>1</v>
      </c>
      <c r="BP4">
        <v>2</v>
      </c>
      <c r="BQ4">
        <v>2</v>
      </c>
      <c r="BR4">
        <v>2</v>
      </c>
      <c r="BS4">
        <v>2</v>
      </c>
      <c r="BT4">
        <v>3</v>
      </c>
      <c r="CC4" t="s">
        <v>192</v>
      </c>
      <c r="CD4">
        <v>6</v>
      </c>
      <c r="CE4">
        <v>93</v>
      </c>
      <c r="CF4">
        <v>76</v>
      </c>
      <c r="CG4">
        <v>91</v>
      </c>
      <c r="CH4">
        <v>22</v>
      </c>
      <c r="CI4">
        <v>49.3</v>
      </c>
      <c r="CJ4">
        <v>73.400000000000006</v>
      </c>
      <c r="CK4">
        <v>104.7</v>
      </c>
      <c r="CL4" s="81">
        <v>1</v>
      </c>
      <c r="CM4" s="81">
        <v>1</v>
      </c>
      <c r="CN4" s="81">
        <v>1</v>
      </c>
      <c r="CO4" s="81">
        <v>1</v>
      </c>
      <c r="CP4">
        <v>0</v>
      </c>
      <c r="CQ4">
        <v>0</v>
      </c>
      <c r="CR4">
        <v>0</v>
      </c>
      <c r="CS4">
        <v>0</v>
      </c>
      <c r="CT4">
        <v>161</v>
      </c>
      <c r="CU4">
        <v>53.6</v>
      </c>
      <c r="CV4">
        <v>54.8</v>
      </c>
      <c r="CW4">
        <v>54</v>
      </c>
      <c r="CX4">
        <v>52.7</v>
      </c>
      <c r="CY4">
        <v>53.6</v>
      </c>
      <c r="CZ4">
        <v>97.7</v>
      </c>
      <c r="DA4">
        <v>161</v>
      </c>
      <c r="DB4">
        <v>53.6</v>
      </c>
      <c r="DC4">
        <v>54.8</v>
      </c>
      <c r="DD4">
        <v>54</v>
      </c>
      <c r="DE4">
        <v>52.7</v>
      </c>
      <c r="DF4">
        <v>53.6</v>
      </c>
      <c r="DG4">
        <v>11.7</v>
      </c>
      <c r="DH4">
        <v>8.6999999999999993</v>
      </c>
      <c r="DI4">
        <v>0</v>
      </c>
      <c r="DJ4">
        <v>91</v>
      </c>
      <c r="DK4">
        <v>87</v>
      </c>
      <c r="DL4">
        <v>90</v>
      </c>
      <c r="DM4">
        <v>0</v>
      </c>
      <c r="DN4">
        <v>1</v>
      </c>
      <c r="DO4">
        <v>10</v>
      </c>
      <c r="DP4">
        <v>4</v>
      </c>
      <c r="DQ4" t="s">
        <v>120</v>
      </c>
      <c r="DS4">
        <v>82</v>
      </c>
      <c r="DT4">
        <v>91</v>
      </c>
      <c r="DU4">
        <v>2</v>
      </c>
      <c r="DV4" t="s">
        <v>185</v>
      </c>
      <c r="DW4" t="s">
        <v>193</v>
      </c>
      <c r="DX4">
        <v>219</v>
      </c>
      <c r="DY4">
        <v>2</v>
      </c>
      <c r="DZ4" s="18"/>
      <c r="EA4" s="82">
        <f>(2640/CU4)</f>
        <v>49.253731343283583</v>
      </c>
      <c r="EB4" s="23">
        <f>(1320/CV4)</f>
        <v>24.087591240875913</v>
      </c>
      <c r="EC4" s="109">
        <f>(1650/CX4)</f>
        <v>31.309297912713472</v>
      </c>
      <c r="ED4" s="83">
        <f t="shared" si="0"/>
        <v>53.6</v>
      </c>
      <c r="EE4" s="84">
        <f t="shared" si="1"/>
        <v>54.8</v>
      </c>
      <c r="EF4" s="23">
        <f t="shared" si="2"/>
        <v>53.6</v>
      </c>
      <c r="EG4" s="84">
        <f t="shared" si="3"/>
        <v>52.7</v>
      </c>
      <c r="EH4" s="23">
        <f t="shared" si="4"/>
        <v>53.150000000000006</v>
      </c>
      <c r="EI4" s="82">
        <f t="shared" si="5"/>
        <v>53.375</v>
      </c>
      <c r="EJ4" s="25">
        <f t="shared" si="6"/>
        <v>106.30000000000001</v>
      </c>
      <c r="EK4" s="85">
        <f t="shared" si="7"/>
        <v>0.50423330197554084</v>
      </c>
      <c r="EM4" t="str">
        <f>BJ4</f>
        <v>E</v>
      </c>
    </row>
    <row r="5" spans="1:143" x14ac:dyDescent="0.25">
      <c r="A5" s="22">
        <v>41777</v>
      </c>
      <c r="B5" t="s">
        <v>185</v>
      </c>
      <c r="C5">
        <v>2</v>
      </c>
      <c r="D5">
        <v>8.5</v>
      </c>
      <c r="E5" t="s">
        <v>116</v>
      </c>
      <c r="F5" t="s">
        <v>194</v>
      </c>
      <c r="G5">
        <v>87</v>
      </c>
      <c r="H5">
        <v>2</v>
      </c>
      <c r="J5">
        <v>5</v>
      </c>
      <c r="K5" t="s">
        <v>195</v>
      </c>
      <c r="L5">
        <v>175</v>
      </c>
      <c r="M5">
        <v>3</v>
      </c>
      <c r="N5">
        <v>8.5</v>
      </c>
      <c r="O5" t="s">
        <v>116</v>
      </c>
      <c r="P5" t="s">
        <v>117</v>
      </c>
      <c r="Q5">
        <v>1</v>
      </c>
      <c r="R5">
        <v>3</v>
      </c>
      <c r="S5">
        <v>24.5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1</v>
      </c>
      <c r="BC5">
        <v>2</v>
      </c>
      <c r="BD5">
        <v>1</v>
      </c>
      <c r="BE5">
        <v>3</v>
      </c>
      <c r="BF5">
        <v>-9.5</v>
      </c>
      <c r="BG5">
        <v>1</v>
      </c>
      <c r="BH5">
        <v>67.5</v>
      </c>
      <c r="BI5" t="s">
        <v>118</v>
      </c>
      <c r="BJ5" s="27" t="s">
        <v>118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3</v>
      </c>
      <c r="CC5" t="s">
        <v>192</v>
      </c>
      <c r="CD5">
        <v>4</v>
      </c>
      <c r="CE5">
        <v>94</v>
      </c>
      <c r="CF5">
        <v>78</v>
      </c>
      <c r="CG5">
        <v>89</v>
      </c>
      <c r="CH5">
        <v>10</v>
      </c>
      <c r="CI5">
        <v>47.8</v>
      </c>
      <c r="CJ5">
        <v>72.3</v>
      </c>
      <c r="CK5">
        <v>104.3</v>
      </c>
      <c r="CL5" s="81">
        <v>5</v>
      </c>
      <c r="CM5" s="81">
        <v>4</v>
      </c>
      <c r="CN5" s="81">
        <v>2</v>
      </c>
      <c r="CO5" s="81">
        <v>1</v>
      </c>
      <c r="CP5">
        <v>4</v>
      </c>
      <c r="CQ5">
        <v>3</v>
      </c>
      <c r="CR5">
        <v>0.2</v>
      </c>
      <c r="CS5">
        <v>0</v>
      </c>
      <c r="CT5">
        <v>161.1</v>
      </c>
      <c r="CU5">
        <v>54.5</v>
      </c>
      <c r="CV5">
        <v>54.2</v>
      </c>
      <c r="CW5">
        <v>54.4</v>
      </c>
      <c r="CX5">
        <v>52.3</v>
      </c>
      <c r="CY5">
        <v>53.8</v>
      </c>
      <c r="CZ5">
        <v>96.2</v>
      </c>
      <c r="DA5">
        <v>160.69999999999999</v>
      </c>
      <c r="DB5">
        <v>55.2</v>
      </c>
      <c r="DC5">
        <v>53.9</v>
      </c>
      <c r="DD5">
        <v>54.8</v>
      </c>
      <c r="DE5">
        <v>51.6</v>
      </c>
      <c r="DF5">
        <v>53.8</v>
      </c>
      <c r="DG5">
        <v>0</v>
      </c>
      <c r="DH5">
        <v>0</v>
      </c>
      <c r="DI5">
        <v>0</v>
      </c>
      <c r="DJ5">
        <v>91</v>
      </c>
      <c r="DK5">
        <v>87</v>
      </c>
      <c r="DL5">
        <v>90</v>
      </c>
      <c r="DM5">
        <v>0</v>
      </c>
      <c r="DN5">
        <v>1</v>
      </c>
      <c r="DO5">
        <v>4</v>
      </c>
      <c r="DP5">
        <v>5</v>
      </c>
      <c r="DQ5" t="s">
        <v>121</v>
      </c>
      <c r="DS5">
        <v>84</v>
      </c>
      <c r="DT5">
        <v>89</v>
      </c>
      <c r="DU5">
        <v>-2</v>
      </c>
      <c r="DV5" t="s">
        <v>185</v>
      </c>
      <c r="DW5" t="s">
        <v>196</v>
      </c>
      <c r="DX5">
        <v>30</v>
      </c>
      <c r="DY5">
        <v>1</v>
      </c>
      <c r="DZ5" s="18"/>
      <c r="EA5" s="82">
        <f>(2640/CU5)</f>
        <v>48.440366972477065</v>
      </c>
      <c r="EB5" s="23">
        <f>(1320/CV5)</f>
        <v>24.354243542435423</v>
      </c>
      <c r="EC5" s="109">
        <f>(1650/CX5)</f>
        <v>31.548757170172085</v>
      </c>
      <c r="ED5" s="83">
        <f t="shared" si="0"/>
        <v>54.5</v>
      </c>
      <c r="EE5" s="84">
        <f t="shared" si="1"/>
        <v>54.2</v>
      </c>
      <c r="EF5" s="23">
        <f t="shared" si="2"/>
        <v>54.5</v>
      </c>
      <c r="EG5" s="84">
        <f t="shared" si="3"/>
        <v>52.3</v>
      </c>
      <c r="EH5" s="23">
        <f t="shared" si="4"/>
        <v>53.4</v>
      </c>
      <c r="EI5" s="82">
        <f t="shared" si="5"/>
        <v>53.95</v>
      </c>
      <c r="EJ5" s="25">
        <f t="shared" si="6"/>
        <v>106.8</v>
      </c>
      <c r="EK5" s="85">
        <f t="shared" si="7"/>
        <v>0.51029962546816476</v>
      </c>
      <c r="EM5" t="str">
        <f>BJ5</f>
        <v>S</v>
      </c>
    </row>
    <row r="6" spans="1:143" x14ac:dyDescent="0.25">
      <c r="A6" s="22">
        <v>41777</v>
      </c>
      <c r="B6" t="s">
        <v>185</v>
      </c>
      <c r="C6">
        <v>3</v>
      </c>
      <c r="D6">
        <v>8.5</v>
      </c>
      <c r="E6" t="s">
        <v>116</v>
      </c>
      <c r="F6" t="s">
        <v>197</v>
      </c>
      <c r="G6">
        <v>86</v>
      </c>
      <c r="H6">
        <v>2</v>
      </c>
      <c r="J6">
        <v>1</v>
      </c>
      <c r="K6" t="s">
        <v>198</v>
      </c>
      <c r="L6">
        <v>162</v>
      </c>
      <c r="M6">
        <v>6</v>
      </c>
      <c r="N6">
        <v>8.5</v>
      </c>
      <c r="O6" t="s">
        <v>116</v>
      </c>
      <c r="P6" t="s">
        <v>117</v>
      </c>
      <c r="Q6">
        <v>2</v>
      </c>
      <c r="R6">
        <v>3</v>
      </c>
      <c r="S6">
        <v>23.8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2</v>
      </c>
      <c r="AA6">
        <v>1</v>
      </c>
      <c r="AB6">
        <v>2</v>
      </c>
      <c r="AC6">
        <v>1</v>
      </c>
      <c r="AD6">
        <v>2</v>
      </c>
      <c r="AE6">
        <v>1</v>
      </c>
      <c r="AF6">
        <v>1</v>
      </c>
      <c r="AG6">
        <v>2</v>
      </c>
      <c r="AH6">
        <v>1</v>
      </c>
      <c r="AI6">
        <v>2</v>
      </c>
      <c r="AJ6">
        <v>1</v>
      </c>
      <c r="AK6">
        <v>2</v>
      </c>
      <c r="AL6">
        <v>2</v>
      </c>
      <c r="AM6">
        <v>1</v>
      </c>
      <c r="AN6">
        <v>2</v>
      </c>
      <c r="AO6">
        <v>1</v>
      </c>
      <c r="AP6">
        <v>1</v>
      </c>
      <c r="AQ6">
        <v>1</v>
      </c>
      <c r="AR6">
        <v>2</v>
      </c>
      <c r="AS6">
        <v>8.1999999999999993</v>
      </c>
      <c r="AT6">
        <v>0</v>
      </c>
      <c r="AU6">
        <v>0.6</v>
      </c>
      <c r="AV6">
        <v>0</v>
      </c>
      <c r="AW6">
        <v>0</v>
      </c>
      <c r="AX6">
        <v>0</v>
      </c>
      <c r="AY6">
        <v>0.3</v>
      </c>
      <c r="AZ6">
        <v>0</v>
      </c>
      <c r="BA6">
        <v>1</v>
      </c>
      <c r="BB6">
        <v>1</v>
      </c>
      <c r="BC6">
        <v>1</v>
      </c>
      <c r="BD6">
        <v>1</v>
      </c>
      <c r="BE6">
        <v>2</v>
      </c>
      <c r="BF6">
        <v>-19.7</v>
      </c>
      <c r="BG6">
        <v>2</v>
      </c>
      <c r="BH6">
        <v>66.900000000000006</v>
      </c>
      <c r="BI6" t="s">
        <v>122</v>
      </c>
      <c r="BJ6" s="80" t="s">
        <v>118</v>
      </c>
      <c r="BK6">
        <v>2</v>
      </c>
      <c r="BL6">
        <v>2</v>
      </c>
      <c r="BM6">
        <v>2</v>
      </c>
      <c r="BN6">
        <v>1</v>
      </c>
      <c r="BO6">
        <v>1</v>
      </c>
      <c r="BP6">
        <v>1</v>
      </c>
      <c r="BQ6">
        <v>2</v>
      </c>
      <c r="BR6">
        <v>1</v>
      </c>
      <c r="BS6">
        <v>1</v>
      </c>
      <c r="BT6">
        <v>12</v>
      </c>
      <c r="CC6" t="s">
        <v>119</v>
      </c>
      <c r="CD6">
        <v>5</v>
      </c>
      <c r="CE6">
        <v>91</v>
      </c>
      <c r="CF6">
        <v>75</v>
      </c>
      <c r="CG6">
        <v>85</v>
      </c>
      <c r="CH6">
        <v>14</v>
      </c>
      <c r="CI6">
        <v>49.1</v>
      </c>
      <c r="CJ6">
        <v>73.099999999999994</v>
      </c>
      <c r="CK6">
        <v>104.9</v>
      </c>
      <c r="CL6" s="81">
        <v>5</v>
      </c>
      <c r="CM6" s="81">
        <v>5</v>
      </c>
      <c r="CN6" s="81">
        <v>5</v>
      </c>
      <c r="CO6" s="81">
        <v>1</v>
      </c>
      <c r="CP6" s="81">
        <v>6</v>
      </c>
      <c r="CQ6" s="81">
        <v>5.6</v>
      </c>
      <c r="CR6" s="81">
        <v>1.6</v>
      </c>
      <c r="CS6">
        <v>0</v>
      </c>
      <c r="CT6">
        <v>161.19999999999999</v>
      </c>
      <c r="CU6">
        <v>52.8</v>
      </c>
      <c r="CV6">
        <v>55.1</v>
      </c>
      <c r="CW6">
        <v>53.5</v>
      </c>
      <c r="CX6">
        <v>53.4</v>
      </c>
      <c r="CY6">
        <v>53.5</v>
      </c>
      <c r="CZ6">
        <v>99.7</v>
      </c>
      <c r="DA6">
        <v>160.69999999999999</v>
      </c>
      <c r="DB6">
        <v>53.8</v>
      </c>
      <c r="DC6">
        <v>55</v>
      </c>
      <c r="DD6">
        <v>54.2</v>
      </c>
      <c r="DE6">
        <v>51.9</v>
      </c>
      <c r="DF6">
        <v>53.5</v>
      </c>
      <c r="DG6">
        <v>3.3</v>
      </c>
      <c r="DH6">
        <v>2.6</v>
      </c>
      <c r="DI6">
        <v>5.9</v>
      </c>
      <c r="DJ6">
        <v>91</v>
      </c>
      <c r="DK6">
        <v>87</v>
      </c>
      <c r="DL6">
        <v>90</v>
      </c>
      <c r="DM6">
        <v>2.8</v>
      </c>
      <c r="DN6">
        <v>5</v>
      </c>
      <c r="DO6">
        <v>10</v>
      </c>
      <c r="DP6">
        <v>4</v>
      </c>
      <c r="DQ6" t="s">
        <v>121</v>
      </c>
      <c r="DS6">
        <v>88</v>
      </c>
      <c r="DT6">
        <v>95</v>
      </c>
      <c r="DV6" t="s">
        <v>185</v>
      </c>
      <c r="DW6" t="s">
        <v>199</v>
      </c>
      <c r="DX6">
        <v>24</v>
      </c>
      <c r="DY6">
        <v>4</v>
      </c>
      <c r="DZ6" s="18"/>
      <c r="EA6" s="82">
        <f>(2640/CU6)</f>
        <v>50</v>
      </c>
      <c r="EB6" s="23">
        <f>(1320/CV6)</f>
        <v>23.95644283121597</v>
      </c>
      <c r="EC6" s="109">
        <f>(1650/CX6)</f>
        <v>30.898876404494384</v>
      </c>
      <c r="ED6" s="83">
        <f t="shared" si="0"/>
        <v>52.8</v>
      </c>
      <c r="EE6" s="84">
        <f t="shared" si="1"/>
        <v>55.1</v>
      </c>
      <c r="EF6" s="23">
        <f t="shared" si="2"/>
        <v>52.8</v>
      </c>
      <c r="EG6" s="84">
        <f t="shared" si="3"/>
        <v>53.4</v>
      </c>
      <c r="EH6" s="23">
        <f t="shared" si="4"/>
        <v>53.099999999999994</v>
      </c>
      <c r="EI6" s="82">
        <f t="shared" si="5"/>
        <v>52.949999999999996</v>
      </c>
      <c r="EJ6" s="25">
        <f t="shared" si="6"/>
        <v>106.19999999999999</v>
      </c>
      <c r="EK6" s="85">
        <f t="shared" si="7"/>
        <v>0.49717514124293788</v>
      </c>
      <c r="EM6" t="str">
        <f>BJ6</f>
        <v>S</v>
      </c>
    </row>
    <row r="7" spans="1:143" x14ac:dyDescent="0.25">
      <c r="A7" s="22">
        <v>41768</v>
      </c>
      <c r="B7" t="s">
        <v>185</v>
      </c>
      <c r="C7">
        <v>2</v>
      </c>
      <c r="D7">
        <v>8.5</v>
      </c>
      <c r="E7" t="s">
        <v>116</v>
      </c>
      <c r="F7" t="s">
        <v>200</v>
      </c>
      <c r="G7">
        <v>97</v>
      </c>
      <c r="H7">
        <v>4</v>
      </c>
      <c r="J7">
        <v>4</v>
      </c>
      <c r="K7" t="s">
        <v>201</v>
      </c>
      <c r="L7">
        <v>34</v>
      </c>
      <c r="M7">
        <v>4</v>
      </c>
      <c r="N7">
        <v>8.5</v>
      </c>
      <c r="O7" t="s">
        <v>116</v>
      </c>
      <c r="P7" t="s">
        <v>117</v>
      </c>
      <c r="Q7">
        <v>4</v>
      </c>
      <c r="R7">
        <v>2</v>
      </c>
      <c r="S7">
        <v>19</v>
      </c>
      <c r="T7">
        <v>2</v>
      </c>
      <c r="U7">
        <v>3</v>
      </c>
      <c r="V7">
        <v>2</v>
      </c>
      <c r="W7">
        <v>3</v>
      </c>
      <c r="X7">
        <v>3</v>
      </c>
      <c r="Y7">
        <v>2</v>
      </c>
      <c r="Z7">
        <v>3</v>
      </c>
      <c r="AA7">
        <v>2</v>
      </c>
      <c r="AB7">
        <v>3</v>
      </c>
      <c r="AC7">
        <v>3</v>
      </c>
      <c r="AD7">
        <v>2</v>
      </c>
      <c r="AE7">
        <v>3</v>
      </c>
      <c r="AF7">
        <v>2</v>
      </c>
      <c r="AG7">
        <v>3</v>
      </c>
      <c r="AH7">
        <v>1</v>
      </c>
      <c r="AI7">
        <v>3</v>
      </c>
      <c r="AJ7">
        <v>3</v>
      </c>
      <c r="AK7">
        <v>2</v>
      </c>
      <c r="AL7">
        <v>3</v>
      </c>
      <c r="AM7">
        <v>3</v>
      </c>
      <c r="AN7">
        <v>2</v>
      </c>
      <c r="AO7">
        <v>3</v>
      </c>
      <c r="AP7">
        <v>3</v>
      </c>
      <c r="AQ7">
        <v>3</v>
      </c>
      <c r="AR7">
        <v>3</v>
      </c>
      <c r="AS7">
        <v>5.2</v>
      </c>
      <c r="AT7">
        <v>7</v>
      </c>
      <c r="AU7">
        <v>3.4</v>
      </c>
      <c r="AV7">
        <v>2.2999999999999998</v>
      </c>
      <c r="AW7">
        <v>1.6</v>
      </c>
      <c r="AX7">
        <v>2.9</v>
      </c>
      <c r="AY7">
        <v>1.5</v>
      </c>
      <c r="AZ7">
        <v>16.2</v>
      </c>
      <c r="BA7">
        <v>2</v>
      </c>
      <c r="BB7">
        <v>2</v>
      </c>
      <c r="BC7">
        <v>2</v>
      </c>
      <c r="BD7">
        <v>3</v>
      </c>
      <c r="BE7">
        <v>4</v>
      </c>
      <c r="BF7">
        <v>-18.2</v>
      </c>
      <c r="BG7">
        <v>-2</v>
      </c>
      <c r="BH7">
        <v>66.8</v>
      </c>
      <c r="BI7" t="s">
        <v>122</v>
      </c>
      <c r="BJ7" s="80" t="s">
        <v>112</v>
      </c>
      <c r="BK7">
        <v>3</v>
      </c>
      <c r="BL7">
        <v>3</v>
      </c>
      <c r="BM7">
        <v>2</v>
      </c>
      <c r="BN7">
        <v>3</v>
      </c>
      <c r="BO7">
        <v>3</v>
      </c>
      <c r="BP7">
        <v>2</v>
      </c>
      <c r="BQ7">
        <v>3</v>
      </c>
      <c r="BR7">
        <v>3</v>
      </c>
      <c r="BS7">
        <v>3</v>
      </c>
      <c r="BT7">
        <v>1.2</v>
      </c>
      <c r="CC7" t="s">
        <v>119</v>
      </c>
      <c r="CD7">
        <v>4</v>
      </c>
      <c r="CE7">
        <v>93</v>
      </c>
      <c r="CF7">
        <v>75</v>
      </c>
      <c r="CG7">
        <v>81</v>
      </c>
      <c r="CH7">
        <v>4</v>
      </c>
      <c r="CI7">
        <v>49.8</v>
      </c>
      <c r="CJ7">
        <v>73.8</v>
      </c>
      <c r="CK7">
        <v>104.8</v>
      </c>
      <c r="CL7" s="81">
        <v>2</v>
      </c>
      <c r="CM7" s="81">
        <v>3</v>
      </c>
      <c r="CN7" s="81">
        <v>1</v>
      </c>
      <c r="CO7" s="81">
        <v>1</v>
      </c>
      <c r="CP7" s="81">
        <v>0.5</v>
      </c>
      <c r="CQ7" s="81">
        <v>1.1000000000000001</v>
      </c>
      <c r="CR7" s="81">
        <v>0</v>
      </c>
      <c r="CS7">
        <v>0</v>
      </c>
      <c r="CT7">
        <v>161.19999999999999</v>
      </c>
      <c r="CU7">
        <v>52.9</v>
      </c>
      <c r="CV7">
        <v>54.8</v>
      </c>
      <c r="CW7">
        <v>53.5</v>
      </c>
      <c r="CX7">
        <v>53.5</v>
      </c>
      <c r="CY7">
        <v>53.5</v>
      </c>
      <c r="CZ7">
        <v>100</v>
      </c>
      <c r="DA7">
        <v>161.19999999999999</v>
      </c>
      <c r="DB7">
        <v>53</v>
      </c>
      <c r="DC7">
        <v>55</v>
      </c>
      <c r="DD7">
        <v>53.7</v>
      </c>
      <c r="DE7">
        <v>53.2</v>
      </c>
      <c r="DF7">
        <v>53.5</v>
      </c>
      <c r="DG7">
        <v>0</v>
      </c>
      <c r="DH7">
        <v>0</v>
      </c>
      <c r="DI7">
        <v>3.2</v>
      </c>
      <c r="DJ7">
        <v>91</v>
      </c>
      <c r="DK7">
        <v>86</v>
      </c>
      <c r="DL7">
        <v>89</v>
      </c>
      <c r="DM7">
        <v>2.2000000000000002</v>
      </c>
      <c r="DN7">
        <v>2</v>
      </c>
      <c r="DO7">
        <v>37</v>
      </c>
      <c r="DP7">
        <v>1</v>
      </c>
      <c r="DQ7" t="s">
        <v>202</v>
      </c>
      <c r="DR7">
        <v>62</v>
      </c>
      <c r="DS7">
        <v>73</v>
      </c>
      <c r="DT7">
        <v>86</v>
      </c>
      <c r="DU7">
        <v>1</v>
      </c>
      <c r="DV7" t="s">
        <v>185</v>
      </c>
      <c r="DW7" t="s">
        <v>203</v>
      </c>
      <c r="DX7">
        <v>28</v>
      </c>
      <c r="DY7">
        <v>6</v>
      </c>
      <c r="DZ7" s="18"/>
      <c r="EA7" s="82">
        <f>(2640/CU7)</f>
        <v>49.905482041587902</v>
      </c>
      <c r="EB7" s="23">
        <f>(1320/CV7)</f>
        <v>24.087591240875913</v>
      </c>
      <c r="EC7" s="109">
        <f>(1650/CX7)</f>
        <v>30.841121495327101</v>
      </c>
      <c r="ED7" s="83">
        <f t="shared" si="0"/>
        <v>52.9</v>
      </c>
      <c r="EE7" s="84">
        <f t="shared" si="1"/>
        <v>54.8</v>
      </c>
      <c r="EF7" s="23">
        <f t="shared" si="2"/>
        <v>52.9</v>
      </c>
      <c r="EG7" s="84">
        <f t="shared" si="3"/>
        <v>53.5</v>
      </c>
      <c r="EH7" s="23">
        <f t="shared" si="4"/>
        <v>53.2</v>
      </c>
      <c r="EI7" s="82">
        <f t="shared" si="5"/>
        <v>53.05</v>
      </c>
      <c r="EJ7" s="25">
        <f t="shared" si="6"/>
        <v>106.4</v>
      </c>
      <c r="EK7" s="85">
        <f t="shared" si="7"/>
        <v>0.4971804511278195</v>
      </c>
      <c r="EM7" t="str">
        <f>BJ7</f>
        <v>EP</v>
      </c>
    </row>
    <row r="8" spans="1:143" x14ac:dyDescent="0.25">
      <c r="A8" s="22">
        <v>41777</v>
      </c>
      <c r="B8" t="s">
        <v>185</v>
      </c>
      <c r="C8">
        <v>9</v>
      </c>
      <c r="D8">
        <v>8.5</v>
      </c>
      <c r="E8" t="s">
        <v>116</v>
      </c>
      <c r="F8" t="s">
        <v>204</v>
      </c>
      <c r="G8">
        <v>106</v>
      </c>
      <c r="H8">
        <v>4</v>
      </c>
      <c r="J8">
        <v>1</v>
      </c>
      <c r="K8" t="s">
        <v>205</v>
      </c>
      <c r="L8">
        <v>177</v>
      </c>
      <c r="M8">
        <v>2</v>
      </c>
      <c r="N8">
        <v>8.5</v>
      </c>
      <c r="O8" t="s">
        <v>116</v>
      </c>
      <c r="P8" t="s">
        <v>117</v>
      </c>
      <c r="Q8">
        <v>7</v>
      </c>
      <c r="R8">
        <v>7</v>
      </c>
      <c r="S8">
        <v>16.5</v>
      </c>
      <c r="T8">
        <v>3</v>
      </c>
      <c r="U8">
        <v>4</v>
      </c>
      <c r="V8">
        <v>4</v>
      </c>
      <c r="W8">
        <v>4</v>
      </c>
      <c r="X8">
        <v>4</v>
      </c>
      <c r="Y8">
        <v>4</v>
      </c>
      <c r="Z8">
        <v>2</v>
      </c>
      <c r="AA8">
        <v>3</v>
      </c>
      <c r="AB8">
        <v>3</v>
      </c>
      <c r="AC8">
        <v>4</v>
      </c>
      <c r="AD8">
        <v>4</v>
      </c>
      <c r="AE8">
        <v>4</v>
      </c>
      <c r="AF8">
        <v>4</v>
      </c>
      <c r="AG8">
        <v>3</v>
      </c>
      <c r="AH8">
        <v>1</v>
      </c>
      <c r="AI8">
        <v>3</v>
      </c>
      <c r="AJ8">
        <v>4</v>
      </c>
      <c r="AK8">
        <v>4</v>
      </c>
      <c r="AL8">
        <v>1</v>
      </c>
      <c r="AM8">
        <v>4</v>
      </c>
      <c r="AN8">
        <v>4</v>
      </c>
      <c r="AO8">
        <v>3</v>
      </c>
      <c r="AP8">
        <v>4</v>
      </c>
      <c r="AQ8">
        <v>4</v>
      </c>
      <c r="AR8">
        <v>4</v>
      </c>
      <c r="AS8">
        <v>0</v>
      </c>
      <c r="AT8">
        <v>13.6</v>
      </c>
      <c r="AU8">
        <v>3.7</v>
      </c>
      <c r="AV8">
        <v>1.8</v>
      </c>
      <c r="AW8">
        <v>6.4</v>
      </c>
      <c r="AX8">
        <v>6.8</v>
      </c>
      <c r="AY8">
        <v>3.1</v>
      </c>
      <c r="AZ8">
        <v>22.4</v>
      </c>
      <c r="BA8">
        <v>4</v>
      </c>
      <c r="BB8">
        <v>3</v>
      </c>
      <c r="BC8">
        <v>4</v>
      </c>
      <c r="BD8">
        <v>4</v>
      </c>
      <c r="BE8">
        <v>7</v>
      </c>
      <c r="BF8">
        <v>-4</v>
      </c>
      <c r="BG8">
        <v>1</v>
      </c>
      <c r="BH8">
        <v>68.099999999999994</v>
      </c>
      <c r="BI8" t="s">
        <v>113</v>
      </c>
      <c r="BJ8" s="80" t="s">
        <v>179</v>
      </c>
      <c r="BK8">
        <v>2</v>
      </c>
      <c r="BL8">
        <v>3</v>
      </c>
      <c r="BM8">
        <v>4</v>
      </c>
      <c r="BN8">
        <v>4</v>
      </c>
      <c r="BO8">
        <v>4</v>
      </c>
      <c r="BP8">
        <v>4</v>
      </c>
      <c r="BQ8">
        <v>4</v>
      </c>
      <c r="BR8">
        <v>4</v>
      </c>
      <c r="BS8">
        <v>4</v>
      </c>
      <c r="BT8">
        <v>20</v>
      </c>
      <c r="CC8" t="s">
        <v>192</v>
      </c>
      <c r="CD8">
        <v>5</v>
      </c>
      <c r="CE8">
        <v>98</v>
      </c>
      <c r="CF8">
        <v>76</v>
      </c>
      <c r="CG8">
        <v>81</v>
      </c>
      <c r="CH8">
        <v>0</v>
      </c>
      <c r="CI8">
        <v>48.9</v>
      </c>
      <c r="CJ8">
        <v>72.5</v>
      </c>
      <c r="CK8">
        <v>104.6</v>
      </c>
      <c r="CL8">
        <v>1</v>
      </c>
      <c r="CM8">
        <v>1</v>
      </c>
      <c r="CN8">
        <v>1</v>
      </c>
      <c r="CO8">
        <v>1</v>
      </c>
      <c r="CP8">
        <v>0</v>
      </c>
      <c r="CQ8">
        <v>0</v>
      </c>
      <c r="CR8">
        <v>0</v>
      </c>
      <c r="CS8">
        <v>0</v>
      </c>
      <c r="CT8">
        <v>161.30000000000001</v>
      </c>
      <c r="CU8">
        <v>54</v>
      </c>
      <c r="CV8">
        <v>55.9</v>
      </c>
      <c r="CW8">
        <v>54.6</v>
      </c>
      <c r="CX8">
        <v>51.4</v>
      </c>
      <c r="CY8">
        <v>53.6</v>
      </c>
      <c r="CZ8">
        <v>94.1</v>
      </c>
      <c r="DA8">
        <v>161.30000000000001</v>
      </c>
      <c r="DB8">
        <v>54</v>
      </c>
      <c r="DC8">
        <v>55.9</v>
      </c>
      <c r="DD8">
        <v>54.6</v>
      </c>
      <c r="DE8">
        <v>51.4</v>
      </c>
      <c r="DF8">
        <v>53.6</v>
      </c>
      <c r="DG8">
        <v>15.7</v>
      </c>
      <c r="DH8">
        <v>17.899999999999999</v>
      </c>
      <c r="DI8">
        <v>11.8</v>
      </c>
      <c r="DJ8">
        <v>90</v>
      </c>
      <c r="DK8">
        <v>88</v>
      </c>
      <c r="DL8">
        <v>90</v>
      </c>
      <c r="DM8">
        <v>2.9</v>
      </c>
      <c r="DN8">
        <v>3</v>
      </c>
      <c r="DO8">
        <v>30</v>
      </c>
      <c r="DP8">
        <v>1</v>
      </c>
      <c r="DQ8" t="s">
        <v>206</v>
      </c>
      <c r="DR8">
        <v>52</v>
      </c>
      <c r="DS8">
        <v>83</v>
      </c>
      <c r="DT8">
        <v>92</v>
      </c>
      <c r="DV8" t="s">
        <v>185</v>
      </c>
      <c r="DW8" t="s">
        <v>207</v>
      </c>
      <c r="DX8">
        <v>21</v>
      </c>
      <c r="DY8">
        <v>4</v>
      </c>
      <c r="DZ8" s="18"/>
      <c r="EA8" s="82">
        <f>(2640/CU8)</f>
        <v>48.888888888888886</v>
      </c>
      <c r="EB8" s="23">
        <f>(1320/CV8)</f>
        <v>23.613595706618963</v>
      </c>
      <c r="EC8" s="109">
        <f>(1650/CX8)</f>
        <v>32.101167315175097</v>
      </c>
      <c r="ED8" s="83">
        <f t="shared" si="0"/>
        <v>54</v>
      </c>
      <c r="EE8" s="84">
        <f t="shared" si="1"/>
        <v>55.9</v>
      </c>
      <c r="EF8" s="23">
        <f t="shared" si="2"/>
        <v>54</v>
      </c>
      <c r="EG8" s="84">
        <f t="shared" si="3"/>
        <v>51.4</v>
      </c>
      <c r="EH8" s="23">
        <f t="shared" si="4"/>
        <v>52.7</v>
      </c>
      <c r="EI8" s="82">
        <f t="shared" si="5"/>
        <v>53.35</v>
      </c>
      <c r="EJ8" s="25">
        <f t="shared" si="6"/>
        <v>105.4</v>
      </c>
      <c r="EK8" s="85">
        <f t="shared" si="7"/>
        <v>0.51233396584440227</v>
      </c>
      <c r="EM8" t="str">
        <f>BJ8</f>
        <v>E</v>
      </c>
    </row>
    <row r="9" spans="1:143" x14ac:dyDescent="0.25">
      <c r="A9" s="22">
        <v>41846</v>
      </c>
      <c r="B9" t="s">
        <v>185</v>
      </c>
      <c r="C9">
        <v>8</v>
      </c>
      <c r="D9">
        <v>8.5</v>
      </c>
      <c r="E9" t="s">
        <v>116</v>
      </c>
      <c r="F9" t="s">
        <v>208</v>
      </c>
      <c r="G9">
        <v>113</v>
      </c>
      <c r="H9">
        <v>2</v>
      </c>
      <c r="J9">
        <v>2</v>
      </c>
      <c r="K9" t="s">
        <v>209</v>
      </c>
      <c r="L9">
        <v>25</v>
      </c>
      <c r="M9">
        <v>5</v>
      </c>
      <c r="N9">
        <v>8.5</v>
      </c>
      <c r="O9" t="s">
        <v>116</v>
      </c>
      <c r="P9" t="s">
        <v>117</v>
      </c>
      <c r="Q9">
        <v>7</v>
      </c>
      <c r="R9">
        <v>7</v>
      </c>
      <c r="S9">
        <v>23.3</v>
      </c>
      <c r="T9">
        <v>1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1</v>
      </c>
      <c r="AF9">
        <v>2</v>
      </c>
      <c r="AG9">
        <v>2</v>
      </c>
      <c r="AH9">
        <v>2</v>
      </c>
      <c r="AI9">
        <v>2</v>
      </c>
      <c r="AJ9">
        <v>1</v>
      </c>
      <c r="AK9">
        <v>2</v>
      </c>
      <c r="AL9">
        <v>2</v>
      </c>
      <c r="AM9">
        <v>2</v>
      </c>
      <c r="AN9">
        <v>2</v>
      </c>
      <c r="AO9">
        <v>1</v>
      </c>
      <c r="AP9">
        <v>1</v>
      </c>
      <c r="AQ9">
        <v>2</v>
      </c>
      <c r="AR9">
        <v>2</v>
      </c>
      <c r="AS9">
        <v>4.5999999999999996</v>
      </c>
      <c r="AT9">
        <v>0.1</v>
      </c>
      <c r="AU9">
        <v>2.1</v>
      </c>
      <c r="AV9">
        <v>0</v>
      </c>
      <c r="AW9">
        <v>0</v>
      </c>
      <c r="AX9">
        <v>1.4</v>
      </c>
      <c r="AY9">
        <v>0.7</v>
      </c>
      <c r="AZ9">
        <v>8.5</v>
      </c>
      <c r="BA9">
        <v>2</v>
      </c>
      <c r="BB9">
        <v>2</v>
      </c>
      <c r="BC9">
        <v>1</v>
      </c>
      <c r="BD9">
        <v>2</v>
      </c>
      <c r="BE9">
        <v>3</v>
      </c>
      <c r="BF9">
        <v>-24</v>
      </c>
      <c r="BG9">
        <v>2</v>
      </c>
      <c r="BH9">
        <v>66.5</v>
      </c>
      <c r="BI9" t="s">
        <v>122</v>
      </c>
      <c r="BJ9" s="80" t="s">
        <v>116</v>
      </c>
      <c r="BK9">
        <v>2</v>
      </c>
      <c r="BL9">
        <v>2</v>
      </c>
      <c r="BM9">
        <v>2</v>
      </c>
      <c r="BN9">
        <v>2</v>
      </c>
      <c r="BO9">
        <v>1</v>
      </c>
      <c r="BP9">
        <v>2</v>
      </c>
      <c r="BQ9">
        <v>2</v>
      </c>
      <c r="BR9">
        <v>2</v>
      </c>
      <c r="BS9">
        <v>2</v>
      </c>
      <c r="BT9">
        <v>20</v>
      </c>
      <c r="CC9" t="s">
        <v>119</v>
      </c>
      <c r="CD9">
        <v>4</v>
      </c>
      <c r="CE9">
        <v>90</v>
      </c>
      <c r="CF9">
        <v>73</v>
      </c>
      <c r="CG9">
        <v>80</v>
      </c>
      <c r="CH9">
        <v>10</v>
      </c>
      <c r="CI9">
        <v>50.7</v>
      </c>
      <c r="CJ9">
        <v>74.5</v>
      </c>
      <c r="CK9">
        <v>105.2</v>
      </c>
      <c r="CL9" s="81">
        <v>5</v>
      </c>
      <c r="CM9" s="81">
        <v>4</v>
      </c>
      <c r="CN9" s="81">
        <v>1</v>
      </c>
      <c r="CO9" s="81">
        <v>1</v>
      </c>
      <c r="CP9" s="81">
        <v>2.7</v>
      </c>
      <c r="CQ9" s="81">
        <v>1.5</v>
      </c>
      <c r="CR9" s="81">
        <v>0</v>
      </c>
      <c r="CS9">
        <v>0</v>
      </c>
      <c r="CT9">
        <v>161.69999999999999</v>
      </c>
      <c r="CU9">
        <v>51.6</v>
      </c>
      <c r="CV9">
        <v>55.9</v>
      </c>
      <c r="CW9">
        <v>53</v>
      </c>
      <c r="CX9">
        <v>54.2</v>
      </c>
      <c r="CY9">
        <v>53.3</v>
      </c>
      <c r="CZ9">
        <v>102.2</v>
      </c>
      <c r="DA9">
        <v>161.30000000000001</v>
      </c>
      <c r="DB9">
        <v>52.1</v>
      </c>
      <c r="DC9">
        <v>55.5</v>
      </c>
      <c r="DD9">
        <v>53.2</v>
      </c>
      <c r="DE9">
        <v>53.8</v>
      </c>
      <c r="DF9">
        <v>53.3</v>
      </c>
      <c r="DG9">
        <v>2.8</v>
      </c>
      <c r="DH9">
        <v>3</v>
      </c>
      <c r="DI9">
        <v>3.3</v>
      </c>
      <c r="DJ9">
        <v>91</v>
      </c>
      <c r="DK9">
        <v>87</v>
      </c>
      <c r="DL9">
        <v>90</v>
      </c>
      <c r="DM9">
        <v>1.1000000000000001</v>
      </c>
      <c r="DN9">
        <v>2</v>
      </c>
      <c r="DO9">
        <v>1</v>
      </c>
      <c r="DP9">
        <v>5</v>
      </c>
      <c r="DQ9" t="s">
        <v>121</v>
      </c>
      <c r="DS9">
        <v>91</v>
      </c>
      <c r="DT9">
        <v>99</v>
      </c>
      <c r="DU9">
        <v>-1</v>
      </c>
      <c r="DV9" t="s">
        <v>185</v>
      </c>
      <c r="DW9" t="s">
        <v>189</v>
      </c>
      <c r="DX9">
        <v>32</v>
      </c>
      <c r="DY9">
        <v>3</v>
      </c>
      <c r="DZ9" s="18"/>
      <c r="EA9" s="82">
        <f>(2640/CU9)</f>
        <v>51.162790697674417</v>
      </c>
      <c r="EB9" s="23">
        <f>(1320/CV9)</f>
        <v>23.613595706618963</v>
      </c>
      <c r="EC9" s="109">
        <f>(1650/CX9)</f>
        <v>30.44280442804428</v>
      </c>
      <c r="ED9" s="83">
        <f t="shared" si="0"/>
        <v>51.6</v>
      </c>
      <c r="EE9" s="84">
        <f t="shared" si="1"/>
        <v>55.9</v>
      </c>
      <c r="EF9" s="23">
        <f t="shared" si="2"/>
        <v>51.6</v>
      </c>
      <c r="EG9" s="84">
        <f t="shared" si="3"/>
        <v>54.2</v>
      </c>
      <c r="EH9" s="23">
        <f t="shared" si="4"/>
        <v>52.900000000000006</v>
      </c>
      <c r="EI9" s="82">
        <f t="shared" si="5"/>
        <v>52.25</v>
      </c>
      <c r="EJ9" s="25">
        <f t="shared" si="6"/>
        <v>105.80000000000001</v>
      </c>
      <c r="EK9" s="85">
        <f t="shared" si="7"/>
        <v>0.48771266540642716</v>
      </c>
      <c r="EM9" t="str">
        <f>BJ9</f>
        <v>P</v>
      </c>
    </row>
    <row r="10" spans="1:143" x14ac:dyDescent="0.25">
      <c r="A10" s="22">
        <v>41804</v>
      </c>
      <c r="B10" t="s">
        <v>185</v>
      </c>
      <c r="C10">
        <v>4</v>
      </c>
      <c r="D10">
        <v>8.5</v>
      </c>
      <c r="E10" t="s">
        <v>116</v>
      </c>
      <c r="F10" t="s">
        <v>210</v>
      </c>
      <c r="G10">
        <v>108</v>
      </c>
      <c r="H10">
        <v>3</v>
      </c>
      <c r="J10">
        <v>1</v>
      </c>
      <c r="K10" s="28" t="s">
        <v>211</v>
      </c>
      <c r="L10">
        <v>36</v>
      </c>
      <c r="M10">
        <v>1</v>
      </c>
      <c r="N10">
        <v>8.5</v>
      </c>
      <c r="O10" t="s">
        <v>116</v>
      </c>
      <c r="P10" t="s">
        <v>117</v>
      </c>
      <c r="Q10">
        <v>3</v>
      </c>
      <c r="R10">
        <v>2</v>
      </c>
      <c r="S10">
        <v>22.5</v>
      </c>
      <c r="T10">
        <v>1</v>
      </c>
      <c r="U10">
        <v>2</v>
      </c>
      <c r="V10">
        <v>2</v>
      </c>
      <c r="W10">
        <v>2</v>
      </c>
      <c r="X10">
        <v>2</v>
      </c>
      <c r="Y10">
        <v>2</v>
      </c>
      <c r="Z10">
        <v>2</v>
      </c>
      <c r="AA10">
        <v>2</v>
      </c>
      <c r="AB10">
        <v>3</v>
      </c>
      <c r="AC10">
        <v>2</v>
      </c>
      <c r="AD10">
        <v>2</v>
      </c>
      <c r="AE10">
        <v>2</v>
      </c>
      <c r="AF10">
        <v>2</v>
      </c>
      <c r="AG10">
        <v>1</v>
      </c>
      <c r="AH10">
        <v>2</v>
      </c>
      <c r="AI10">
        <v>1</v>
      </c>
      <c r="AJ10">
        <v>2</v>
      </c>
      <c r="AK10">
        <v>2</v>
      </c>
      <c r="AL10">
        <v>3</v>
      </c>
      <c r="AM10">
        <v>2</v>
      </c>
      <c r="AN10">
        <v>2</v>
      </c>
      <c r="AO10">
        <v>2</v>
      </c>
      <c r="AP10">
        <v>2</v>
      </c>
      <c r="AQ10">
        <v>2</v>
      </c>
      <c r="AR10">
        <v>2</v>
      </c>
      <c r="AS10">
        <v>1.2</v>
      </c>
      <c r="AT10">
        <v>6.2</v>
      </c>
      <c r="AU10">
        <v>3.7</v>
      </c>
      <c r="AV10">
        <v>2.7</v>
      </c>
      <c r="AW10">
        <v>5.0999999999999996</v>
      </c>
      <c r="AX10">
        <v>4.5999999999999996</v>
      </c>
      <c r="AY10">
        <v>1.6</v>
      </c>
      <c r="AZ10">
        <v>24.5</v>
      </c>
      <c r="BA10">
        <v>2</v>
      </c>
      <c r="BB10">
        <v>2</v>
      </c>
      <c r="BC10">
        <v>2</v>
      </c>
      <c r="BD10">
        <v>2</v>
      </c>
      <c r="BE10">
        <v>4</v>
      </c>
      <c r="BF10">
        <v>-10</v>
      </c>
      <c r="BG10">
        <v>2</v>
      </c>
      <c r="BH10">
        <v>67.5</v>
      </c>
      <c r="BI10" t="s">
        <v>118</v>
      </c>
      <c r="BJ10" s="87" t="s">
        <v>116</v>
      </c>
      <c r="BK10">
        <v>2</v>
      </c>
      <c r="BL10">
        <v>3</v>
      </c>
      <c r="BM10">
        <v>2</v>
      </c>
      <c r="BN10">
        <v>2</v>
      </c>
      <c r="BO10">
        <v>2</v>
      </c>
      <c r="BP10">
        <v>2</v>
      </c>
      <c r="BQ10">
        <v>2</v>
      </c>
      <c r="BR10">
        <v>2</v>
      </c>
      <c r="BS10">
        <v>2</v>
      </c>
      <c r="BT10">
        <v>4</v>
      </c>
      <c r="CC10" t="s">
        <v>119</v>
      </c>
      <c r="CD10">
        <v>4</v>
      </c>
      <c r="CE10">
        <v>97</v>
      </c>
      <c r="CF10">
        <v>78</v>
      </c>
      <c r="CG10">
        <v>87</v>
      </c>
      <c r="CH10">
        <v>5</v>
      </c>
      <c r="CI10">
        <v>48.5</v>
      </c>
      <c r="CJ10">
        <v>72.5</v>
      </c>
      <c r="CK10">
        <v>104.2</v>
      </c>
      <c r="CL10" s="81">
        <v>5</v>
      </c>
      <c r="CM10" s="81">
        <v>5</v>
      </c>
      <c r="CN10" s="81">
        <v>4</v>
      </c>
      <c r="CO10" s="81">
        <v>1</v>
      </c>
      <c r="CP10">
        <v>2.1</v>
      </c>
      <c r="CQ10">
        <v>2</v>
      </c>
      <c r="CR10">
        <v>2.1</v>
      </c>
      <c r="CS10">
        <v>0</v>
      </c>
      <c r="CT10">
        <v>161.69999999999999</v>
      </c>
      <c r="CU10">
        <v>54.1</v>
      </c>
      <c r="CV10">
        <v>55</v>
      </c>
      <c r="CW10">
        <v>54.4</v>
      </c>
      <c r="CX10">
        <v>52.6</v>
      </c>
      <c r="CY10">
        <v>53.8</v>
      </c>
      <c r="CZ10">
        <v>96.7</v>
      </c>
      <c r="DA10">
        <v>161.5</v>
      </c>
      <c r="DB10">
        <v>54.4</v>
      </c>
      <c r="DC10">
        <v>55</v>
      </c>
      <c r="DD10">
        <v>54.6</v>
      </c>
      <c r="DE10">
        <v>52.1</v>
      </c>
      <c r="DF10">
        <v>53.8</v>
      </c>
      <c r="DZ10" s="18"/>
      <c r="EA10" s="82">
        <f>(2640/CU10)</f>
        <v>48.798521256931608</v>
      </c>
      <c r="EB10" s="23">
        <f>(1320/CV10)</f>
        <v>24</v>
      </c>
      <c r="EC10" s="109">
        <f>(1650/CX10)</f>
        <v>31.368821292775664</v>
      </c>
      <c r="ED10" s="83">
        <f t="shared" si="0"/>
        <v>54.1</v>
      </c>
      <c r="EE10" s="84">
        <f t="shared" si="1"/>
        <v>55</v>
      </c>
      <c r="EF10" s="23">
        <f t="shared" si="2"/>
        <v>54.1</v>
      </c>
      <c r="EG10" s="84">
        <f t="shared" si="3"/>
        <v>52.6</v>
      </c>
      <c r="EH10" s="23">
        <f t="shared" si="4"/>
        <v>53.35</v>
      </c>
      <c r="EI10" s="82">
        <f t="shared" si="5"/>
        <v>53.725000000000001</v>
      </c>
      <c r="EJ10" s="25">
        <f t="shared" si="6"/>
        <v>106.7</v>
      </c>
      <c r="EK10" s="85">
        <f t="shared" si="7"/>
        <v>0.50702905342080595</v>
      </c>
      <c r="EM10" t="str">
        <f>BJ10</f>
        <v>P</v>
      </c>
    </row>
    <row r="11" spans="1:143" x14ac:dyDescent="0.25">
      <c r="A11" s="22">
        <v>41843</v>
      </c>
      <c r="B11" t="s">
        <v>185</v>
      </c>
      <c r="C11">
        <v>2</v>
      </c>
      <c r="D11">
        <v>8.5</v>
      </c>
      <c r="E11" t="s">
        <v>116</v>
      </c>
      <c r="F11" t="s">
        <v>212</v>
      </c>
      <c r="G11">
        <v>98</v>
      </c>
      <c r="H11">
        <v>5</v>
      </c>
      <c r="J11">
        <v>3</v>
      </c>
      <c r="K11" t="s">
        <v>213</v>
      </c>
      <c r="L11">
        <v>32</v>
      </c>
      <c r="M11">
        <v>7</v>
      </c>
      <c r="N11">
        <v>8.5</v>
      </c>
      <c r="O11" t="s">
        <v>116</v>
      </c>
      <c r="P11" t="s">
        <v>117</v>
      </c>
      <c r="Q11">
        <v>1</v>
      </c>
      <c r="R11">
        <v>4</v>
      </c>
      <c r="S11">
        <v>14</v>
      </c>
      <c r="T11">
        <v>3.5</v>
      </c>
      <c r="U11">
        <v>5</v>
      </c>
      <c r="V11">
        <v>4</v>
      </c>
      <c r="W11">
        <v>5</v>
      </c>
      <c r="X11">
        <v>4</v>
      </c>
      <c r="Y11">
        <v>5</v>
      </c>
      <c r="Z11">
        <v>4</v>
      </c>
      <c r="AA11">
        <v>4</v>
      </c>
      <c r="AB11">
        <v>4</v>
      </c>
      <c r="AC11">
        <v>4</v>
      </c>
      <c r="AD11">
        <v>4</v>
      </c>
      <c r="AE11">
        <v>2</v>
      </c>
      <c r="AF11">
        <v>5</v>
      </c>
      <c r="AG11">
        <v>2</v>
      </c>
      <c r="AH11">
        <v>4</v>
      </c>
      <c r="AI11">
        <v>4</v>
      </c>
      <c r="AJ11">
        <v>4</v>
      </c>
      <c r="AK11">
        <v>4</v>
      </c>
      <c r="AL11">
        <v>4</v>
      </c>
      <c r="AM11">
        <v>4</v>
      </c>
      <c r="AN11">
        <v>4</v>
      </c>
      <c r="AO11">
        <v>4</v>
      </c>
      <c r="AP11">
        <v>4</v>
      </c>
      <c r="AQ11">
        <v>4</v>
      </c>
      <c r="AR11">
        <v>4</v>
      </c>
      <c r="AS11">
        <v>7</v>
      </c>
      <c r="AT11">
        <v>6.2</v>
      </c>
      <c r="AU11">
        <v>3.4</v>
      </c>
      <c r="AV11">
        <v>2.5</v>
      </c>
      <c r="AW11">
        <v>2.4</v>
      </c>
      <c r="AX11">
        <v>3.5</v>
      </c>
      <c r="AY11">
        <v>1.8</v>
      </c>
      <c r="AZ11">
        <v>17.899999999999999</v>
      </c>
      <c r="BA11">
        <v>5</v>
      </c>
      <c r="BB11">
        <v>5</v>
      </c>
      <c r="BC11">
        <v>2</v>
      </c>
      <c r="BD11">
        <v>5</v>
      </c>
      <c r="BE11">
        <v>7</v>
      </c>
      <c r="BF11">
        <v>-16</v>
      </c>
      <c r="BG11">
        <v>-2</v>
      </c>
      <c r="BH11">
        <v>67</v>
      </c>
      <c r="BI11" t="s">
        <v>122</v>
      </c>
      <c r="BJ11" s="27" t="s">
        <v>118</v>
      </c>
      <c r="BK11">
        <v>4</v>
      </c>
      <c r="BL11">
        <v>4</v>
      </c>
      <c r="BM11">
        <v>4</v>
      </c>
      <c r="BN11">
        <v>4</v>
      </c>
      <c r="BO11">
        <v>4</v>
      </c>
      <c r="BP11">
        <v>5</v>
      </c>
      <c r="BQ11">
        <v>5</v>
      </c>
      <c r="BR11">
        <v>4</v>
      </c>
      <c r="BS11">
        <v>4</v>
      </c>
      <c r="BT11">
        <v>6</v>
      </c>
      <c r="CC11" t="s">
        <v>192</v>
      </c>
      <c r="CD11">
        <v>6</v>
      </c>
      <c r="CE11">
        <v>92</v>
      </c>
      <c r="CF11">
        <v>78</v>
      </c>
      <c r="CG11">
        <v>91</v>
      </c>
      <c r="CH11">
        <v>12</v>
      </c>
      <c r="CI11">
        <v>48.6</v>
      </c>
      <c r="CJ11">
        <v>72.900000000000006</v>
      </c>
      <c r="CK11">
        <v>104.2</v>
      </c>
      <c r="CL11" s="81">
        <v>6</v>
      </c>
      <c r="CM11" s="81">
        <v>2</v>
      </c>
      <c r="CN11" s="81">
        <v>1</v>
      </c>
      <c r="CO11" s="81">
        <v>1</v>
      </c>
      <c r="CP11">
        <v>5.0999999999999996</v>
      </c>
      <c r="CQ11">
        <v>3</v>
      </c>
      <c r="CR11">
        <v>0</v>
      </c>
      <c r="CS11">
        <v>0</v>
      </c>
      <c r="CT11">
        <v>162</v>
      </c>
      <c r="CU11">
        <v>53.5</v>
      </c>
      <c r="CV11">
        <v>55</v>
      </c>
      <c r="CW11">
        <v>54</v>
      </c>
      <c r="CX11">
        <v>53.5</v>
      </c>
      <c r="CY11">
        <v>53.8</v>
      </c>
      <c r="CZ11">
        <v>99.1</v>
      </c>
      <c r="DA11">
        <v>161.4</v>
      </c>
      <c r="DB11">
        <v>54.3</v>
      </c>
      <c r="DC11">
        <v>54.3</v>
      </c>
      <c r="DD11">
        <v>54.3</v>
      </c>
      <c r="DE11">
        <v>52.7</v>
      </c>
      <c r="DF11">
        <v>53.8</v>
      </c>
      <c r="DG11">
        <v>10.6</v>
      </c>
      <c r="DH11">
        <v>10.3</v>
      </c>
      <c r="DI11">
        <v>0</v>
      </c>
      <c r="DJ11">
        <v>91</v>
      </c>
      <c r="DK11">
        <v>88</v>
      </c>
      <c r="DL11">
        <v>90</v>
      </c>
      <c r="DM11">
        <v>0</v>
      </c>
      <c r="DN11">
        <v>1</v>
      </c>
      <c r="DO11">
        <v>41</v>
      </c>
      <c r="DP11">
        <v>1</v>
      </c>
      <c r="DQ11" t="s">
        <v>123</v>
      </c>
      <c r="DR11">
        <v>57</v>
      </c>
      <c r="DS11">
        <v>85</v>
      </c>
      <c r="DT11">
        <v>93</v>
      </c>
      <c r="DU11">
        <v>1</v>
      </c>
      <c r="DV11" t="s">
        <v>185</v>
      </c>
      <c r="DW11" t="s">
        <v>214</v>
      </c>
      <c r="DX11">
        <v>21</v>
      </c>
      <c r="DY11">
        <v>2</v>
      </c>
      <c r="DZ11" s="18"/>
      <c r="EA11" s="82">
        <f>(2640/CU11)</f>
        <v>49.345794392523366</v>
      </c>
      <c r="EB11" s="23">
        <f>(1320/CV11)</f>
        <v>24</v>
      </c>
      <c r="EC11" s="109">
        <f>(1650/CX11)</f>
        <v>30.841121495327101</v>
      </c>
      <c r="ED11" s="83">
        <f t="shared" si="0"/>
        <v>53.5</v>
      </c>
      <c r="EE11" s="84">
        <f t="shared" si="1"/>
        <v>55</v>
      </c>
      <c r="EF11" s="23">
        <f t="shared" si="2"/>
        <v>53.5</v>
      </c>
      <c r="EG11" s="84">
        <f t="shared" si="3"/>
        <v>53.5</v>
      </c>
      <c r="EH11" s="23">
        <f t="shared" si="4"/>
        <v>53.5</v>
      </c>
      <c r="EI11" s="82">
        <f t="shared" si="5"/>
        <v>53.5</v>
      </c>
      <c r="EJ11" s="25">
        <f t="shared" si="6"/>
        <v>107</v>
      </c>
      <c r="EK11" s="85">
        <f t="shared" si="7"/>
        <v>0.5</v>
      </c>
      <c r="EM11" t="str">
        <f>BJ11</f>
        <v>S</v>
      </c>
    </row>
    <row r="12" spans="1:143" x14ac:dyDescent="0.25">
      <c r="A12" s="22">
        <v>41805</v>
      </c>
      <c r="B12" t="s">
        <v>185</v>
      </c>
      <c r="C12">
        <v>6</v>
      </c>
      <c r="D12">
        <v>8.5</v>
      </c>
      <c r="E12" t="s">
        <v>116</v>
      </c>
      <c r="F12" t="s">
        <v>215</v>
      </c>
      <c r="G12">
        <v>95</v>
      </c>
      <c r="H12">
        <v>3</v>
      </c>
      <c r="J12">
        <v>3</v>
      </c>
      <c r="K12" s="28" t="s">
        <v>191</v>
      </c>
      <c r="L12">
        <v>22</v>
      </c>
      <c r="M12">
        <v>1</v>
      </c>
      <c r="N12">
        <v>8.5</v>
      </c>
      <c r="O12" t="s">
        <v>116</v>
      </c>
      <c r="P12" t="s">
        <v>117</v>
      </c>
      <c r="Q12">
        <v>4</v>
      </c>
      <c r="R12">
        <v>5</v>
      </c>
      <c r="S12">
        <v>23</v>
      </c>
      <c r="T12">
        <v>1</v>
      </c>
      <c r="U12">
        <v>1</v>
      </c>
      <c r="V12">
        <v>1</v>
      </c>
      <c r="W12">
        <v>1</v>
      </c>
      <c r="X12">
        <v>1</v>
      </c>
      <c r="Y12">
        <v>3</v>
      </c>
      <c r="Z12">
        <v>3</v>
      </c>
      <c r="AA12">
        <v>3</v>
      </c>
      <c r="AB12">
        <v>3</v>
      </c>
      <c r="AC12">
        <v>1</v>
      </c>
      <c r="AD12">
        <v>3</v>
      </c>
      <c r="AE12">
        <v>1</v>
      </c>
      <c r="AF12">
        <v>3</v>
      </c>
      <c r="AG12">
        <v>3</v>
      </c>
      <c r="AH12">
        <v>3</v>
      </c>
      <c r="AI12">
        <v>3</v>
      </c>
      <c r="AJ12">
        <v>1</v>
      </c>
      <c r="AK12">
        <v>3</v>
      </c>
      <c r="AL12">
        <v>3</v>
      </c>
      <c r="AM12">
        <v>1</v>
      </c>
      <c r="AN12">
        <v>3</v>
      </c>
      <c r="AO12">
        <v>3</v>
      </c>
      <c r="AP12">
        <v>1</v>
      </c>
      <c r="AQ12">
        <v>1</v>
      </c>
      <c r="AR12">
        <v>1</v>
      </c>
      <c r="AS12">
        <v>15.3</v>
      </c>
      <c r="AT12">
        <v>0</v>
      </c>
      <c r="AU12">
        <v>3.1</v>
      </c>
      <c r="AV12">
        <v>5.9</v>
      </c>
      <c r="AW12">
        <v>0</v>
      </c>
      <c r="AX12">
        <v>0</v>
      </c>
      <c r="AY12">
        <v>0</v>
      </c>
      <c r="AZ12">
        <v>8.9</v>
      </c>
      <c r="BA12">
        <v>3</v>
      </c>
      <c r="BB12">
        <v>3</v>
      </c>
      <c r="BC12">
        <v>1</v>
      </c>
      <c r="BD12">
        <v>1</v>
      </c>
      <c r="BE12">
        <v>4</v>
      </c>
      <c r="BF12">
        <v>-22</v>
      </c>
      <c r="BG12">
        <v>-1</v>
      </c>
      <c r="BH12">
        <v>66.2</v>
      </c>
      <c r="BI12" t="s">
        <v>122</v>
      </c>
      <c r="BJ12" s="87" t="s">
        <v>179</v>
      </c>
      <c r="BK12">
        <v>3</v>
      </c>
      <c r="BL12">
        <v>3</v>
      </c>
      <c r="BM12">
        <v>3</v>
      </c>
      <c r="BN12">
        <v>1</v>
      </c>
      <c r="BO12">
        <v>1</v>
      </c>
      <c r="BP12">
        <v>1</v>
      </c>
      <c r="BQ12">
        <v>2</v>
      </c>
      <c r="BR12">
        <v>1</v>
      </c>
      <c r="BS12">
        <v>1</v>
      </c>
      <c r="BT12">
        <v>3</v>
      </c>
      <c r="CC12" t="s">
        <v>192</v>
      </c>
      <c r="CD12">
        <v>6</v>
      </c>
      <c r="CE12">
        <v>98</v>
      </c>
      <c r="CF12">
        <v>78</v>
      </c>
      <c r="CG12">
        <v>87</v>
      </c>
      <c r="CH12">
        <v>5</v>
      </c>
      <c r="CI12">
        <v>49.7</v>
      </c>
      <c r="CJ12">
        <v>74.099999999999994</v>
      </c>
      <c r="CK12">
        <v>104.2</v>
      </c>
      <c r="CL12" s="81">
        <v>1</v>
      </c>
      <c r="CM12" s="81">
        <v>1</v>
      </c>
      <c r="CN12" s="81">
        <v>1</v>
      </c>
      <c r="CO12" s="81">
        <v>1</v>
      </c>
      <c r="CP12">
        <v>0</v>
      </c>
      <c r="CQ12">
        <v>0</v>
      </c>
      <c r="CR12">
        <v>0</v>
      </c>
      <c r="CS12">
        <v>0</v>
      </c>
      <c r="CT12">
        <v>162</v>
      </c>
      <c r="CU12">
        <v>53.1</v>
      </c>
      <c r="CV12">
        <v>54.1</v>
      </c>
      <c r="CW12">
        <v>53.4</v>
      </c>
      <c r="CX12">
        <v>54.8</v>
      </c>
      <c r="CY12">
        <v>53.8</v>
      </c>
      <c r="CZ12">
        <v>102.6</v>
      </c>
      <c r="DA12">
        <v>162</v>
      </c>
      <c r="DB12">
        <v>53.1</v>
      </c>
      <c r="DC12">
        <v>54.1</v>
      </c>
      <c r="DD12">
        <v>53.4</v>
      </c>
      <c r="DE12">
        <v>54.8</v>
      </c>
      <c r="DF12">
        <v>53.8</v>
      </c>
      <c r="DZ12" s="18"/>
      <c r="EA12" s="82">
        <f>(2640/CU12)</f>
        <v>49.717514124293785</v>
      </c>
      <c r="EB12" s="23">
        <f>(1320/CV12)</f>
        <v>24.399260628465804</v>
      </c>
      <c r="EC12" s="109">
        <f>(1650/CX12)</f>
        <v>30.109489051094894</v>
      </c>
      <c r="ED12" s="83">
        <f t="shared" si="0"/>
        <v>53.1</v>
      </c>
      <c r="EE12" s="84">
        <f t="shared" si="1"/>
        <v>54.1</v>
      </c>
      <c r="EF12" s="23">
        <f t="shared" si="2"/>
        <v>53.1</v>
      </c>
      <c r="EG12" s="84">
        <f t="shared" si="3"/>
        <v>54.8</v>
      </c>
      <c r="EH12" s="23">
        <f t="shared" si="4"/>
        <v>53.95</v>
      </c>
      <c r="EI12" s="82">
        <f t="shared" si="5"/>
        <v>53.525000000000006</v>
      </c>
      <c r="EJ12" s="25">
        <f t="shared" si="6"/>
        <v>107.9</v>
      </c>
      <c r="EK12" s="85">
        <f t="shared" si="7"/>
        <v>0.49212233549582945</v>
      </c>
      <c r="EM12" t="str">
        <f>BJ12</f>
        <v>E</v>
      </c>
    </row>
    <row r="13" spans="1:143" x14ac:dyDescent="0.25">
      <c r="A13" s="22">
        <v>41819</v>
      </c>
      <c r="B13" t="s">
        <v>185</v>
      </c>
      <c r="C13">
        <v>2</v>
      </c>
      <c r="D13">
        <v>8.5</v>
      </c>
      <c r="E13" t="s">
        <v>116</v>
      </c>
      <c r="F13" t="s">
        <v>216</v>
      </c>
      <c r="G13">
        <v>90</v>
      </c>
      <c r="H13">
        <v>6</v>
      </c>
      <c r="J13">
        <v>6</v>
      </c>
      <c r="K13" t="s">
        <v>217</v>
      </c>
      <c r="L13">
        <v>28</v>
      </c>
      <c r="M13">
        <v>6</v>
      </c>
      <c r="N13">
        <v>8.5</v>
      </c>
      <c r="O13" t="s">
        <v>116</v>
      </c>
      <c r="P13" t="s">
        <v>117</v>
      </c>
      <c r="Q13">
        <v>4</v>
      </c>
      <c r="R13">
        <v>5</v>
      </c>
      <c r="S13">
        <v>21.8</v>
      </c>
      <c r="T13">
        <v>1.6</v>
      </c>
      <c r="U13">
        <v>2</v>
      </c>
      <c r="V13">
        <v>2</v>
      </c>
      <c r="W13">
        <v>2</v>
      </c>
      <c r="X13">
        <v>2</v>
      </c>
      <c r="Y13">
        <v>2</v>
      </c>
      <c r="Z13">
        <v>1</v>
      </c>
      <c r="AA13">
        <v>2</v>
      </c>
      <c r="AB13">
        <v>1</v>
      </c>
      <c r="AC13">
        <v>4</v>
      </c>
      <c r="AD13">
        <v>2</v>
      </c>
      <c r="AE13">
        <v>6</v>
      </c>
      <c r="AF13">
        <v>2</v>
      </c>
      <c r="AG13">
        <v>3</v>
      </c>
      <c r="AH13">
        <v>1</v>
      </c>
      <c r="AI13">
        <v>1</v>
      </c>
      <c r="AJ13">
        <v>3</v>
      </c>
      <c r="AK13">
        <v>2</v>
      </c>
      <c r="AL13">
        <v>1</v>
      </c>
      <c r="AM13">
        <v>4</v>
      </c>
      <c r="AN13">
        <v>2</v>
      </c>
      <c r="AO13">
        <v>2</v>
      </c>
      <c r="AP13">
        <v>2</v>
      </c>
      <c r="AQ13">
        <v>2</v>
      </c>
      <c r="AR13">
        <v>2</v>
      </c>
      <c r="AS13">
        <v>0</v>
      </c>
      <c r="AT13">
        <v>11.3</v>
      </c>
      <c r="AU13">
        <v>1.4</v>
      </c>
      <c r="AV13">
        <v>4.2</v>
      </c>
      <c r="AW13">
        <v>8.8000000000000007</v>
      </c>
      <c r="AX13">
        <v>5</v>
      </c>
      <c r="AY13">
        <v>1</v>
      </c>
      <c r="AZ13">
        <v>21.9</v>
      </c>
      <c r="BA13">
        <v>2</v>
      </c>
      <c r="BB13">
        <v>2</v>
      </c>
      <c r="BC13">
        <v>6</v>
      </c>
      <c r="BD13">
        <v>2</v>
      </c>
      <c r="BE13">
        <v>8</v>
      </c>
      <c r="BF13">
        <v>1</v>
      </c>
      <c r="BG13">
        <v>1</v>
      </c>
      <c r="BH13">
        <v>68.400000000000006</v>
      </c>
      <c r="BI13" t="s">
        <v>116</v>
      </c>
      <c r="BJ13" s="86" t="s">
        <v>179</v>
      </c>
      <c r="BK13">
        <v>1</v>
      </c>
      <c r="BL13">
        <v>1</v>
      </c>
      <c r="BM13">
        <v>2</v>
      </c>
      <c r="BN13">
        <v>2</v>
      </c>
      <c r="BO13">
        <v>3</v>
      </c>
      <c r="BP13">
        <v>2</v>
      </c>
      <c r="BQ13">
        <v>2</v>
      </c>
      <c r="BR13">
        <v>2</v>
      </c>
      <c r="BS13">
        <v>2</v>
      </c>
      <c r="BT13">
        <v>12</v>
      </c>
      <c r="CC13" t="s">
        <v>192</v>
      </c>
      <c r="CD13">
        <v>5</v>
      </c>
      <c r="CE13">
        <v>94</v>
      </c>
      <c r="CF13">
        <v>80</v>
      </c>
      <c r="CG13">
        <v>91</v>
      </c>
      <c r="CH13">
        <v>5</v>
      </c>
      <c r="CI13">
        <v>47.9</v>
      </c>
      <c r="CJ13">
        <v>71.599999999999994</v>
      </c>
      <c r="CK13">
        <v>103.8</v>
      </c>
      <c r="CL13">
        <v>2</v>
      </c>
      <c r="CM13">
        <v>1</v>
      </c>
      <c r="CN13">
        <v>1</v>
      </c>
      <c r="CO13">
        <v>1</v>
      </c>
      <c r="CP13">
        <v>0.5</v>
      </c>
      <c r="CQ13">
        <v>0</v>
      </c>
      <c r="CR13">
        <v>0</v>
      </c>
      <c r="CS13">
        <v>0</v>
      </c>
      <c r="CT13">
        <v>162.1</v>
      </c>
      <c r="CU13">
        <v>55</v>
      </c>
      <c r="CV13">
        <v>55.9</v>
      </c>
      <c r="CW13">
        <v>55.3</v>
      </c>
      <c r="CX13">
        <v>51.2</v>
      </c>
      <c r="CY13">
        <v>54.1</v>
      </c>
      <c r="CZ13">
        <v>92.6</v>
      </c>
      <c r="DA13">
        <v>162.1</v>
      </c>
      <c r="DB13">
        <v>55.1</v>
      </c>
      <c r="DC13">
        <v>55.7</v>
      </c>
      <c r="DD13">
        <v>55.3</v>
      </c>
      <c r="DE13">
        <v>51.2</v>
      </c>
      <c r="DF13">
        <v>54.1</v>
      </c>
      <c r="DG13">
        <v>4.8</v>
      </c>
      <c r="DH13">
        <v>6.7</v>
      </c>
      <c r="DI13">
        <v>7.8</v>
      </c>
      <c r="DJ13">
        <v>90</v>
      </c>
      <c r="DK13">
        <v>87</v>
      </c>
      <c r="DL13">
        <v>90</v>
      </c>
      <c r="DM13">
        <v>2.6</v>
      </c>
      <c r="DN13">
        <v>4</v>
      </c>
      <c r="DO13">
        <v>1</v>
      </c>
      <c r="DP13">
        <v>5</v>
      </c>
      <c r="DQ13" t="s">
        <v>121</v>
      </c>
      <c r="DS13">
        <v>91</v>
      </c>
      <c r="DT13">
        <v>99</v>
      </c>
      <c r="DU13">
        <v>-1</v>
      </c>
      <c r="DV13" t="s">
        <v>185</v>
      </c>
      <c r="DW13" t="s">
        <v>218</v>
      </c>
      <c r="DX13">
        <v>32</v>
      </c>
      <c r="DY13">
        <v>3</v>
      </c>
      <c r="DZ13" s="18"/>
      <c r="EA13" s="82">
        <f>(2640/CU13)</f>
        <v>48</v>
      </c>
      <c r="EB13" s="23">
        <f>(1320/CV13)</f>
        <v>23.613595706618963</v>
      </c>
      <c r="EC13" s="109">
        <f>(1650/CX13)</f>
        <v>32.2265625</v>
      </c>
      <c r="ED13" s="83">
        <f t="shared" si="0"/>
        <v>55</v>
      </c>
      <c r="EE13" s="84">
        <f t="shared" si="1"/>
        <v>55.9</v>
      </c>
      <c r="EF13" s="23">
        <f t="shared" si="2"/>
        <v>55</v>
      </c>
      <c r="EG13" s="84">
        <f t="shared" si="3"/>
        <v>51.2</v>
      </c>
      <c r="EH13" s="23">
        <f t="shared" si="4"/>
        <v>53.1</v>
      </c>
      <c r="EI13" s="82">
        <f t="shared" si="5"/>
        <v>54.05</v>
      </c>
      <c r="EJ13" s="25">
        <f t="shared" si="6"/>
        <v>106.2</v>
      </c>
      <c r="EK13" s="85">
        <f t="shared" si="7"/>
        <v>0.51789077212806023</v>
      </c>
      <c r="EM13" t="str">
        <f>BJ13</f>
        <v>E</v>
      </c>
    </row>
    <row r="14" spans="1:143" x14ac:dyDescent="0.25">
      <c r="A14" s="22">
        <v>41826</v>
      </c>
      <c r="B14" t="s">
        <v>185</v>
      </c>
      <c r="C14">
        <v>8</v>
      </c>
      <c r="D14">
        <v>8.5</v>
      </c>
      <c r="E14" t="s">
        <v>116</v>
      </c>
      <c r="F14" t="s">
        <v>190</v>
      </c>
      <c r="G14">
        <v>96</v>
      </c>
      <c r="H14">
        <v>4</v>
      </c>
      <c r="J14">
        <v>5</v>
      </c>
      <c r="K14" t="s">
        <v>219</v>
      </c>
      <c r="L14">
        <v>28</v>
      </c>
      <c r="M14">
        <v>4</v>
      </c>
      <c r="N14">
        <v>8.5</v>
      </c>
      <c r="O14" t="s">
        <v>116</v>
      </c>
      <c r="P14" t="s">
        <v>117</v>
      </c>
      <c r="Q14">
        <v>2</v>
      </c>
      <c r="R14">
        <v>3</v>
      </c>
      <c r="S14">
        <v>21.8</v>
      </c>
      <c r="T14">
        <v>1.6</v>
      </c>
      <c r="U14">
        <v>2</v>
      </c>
      <c r="V14">
        <v>2</v>
      </c>
      <c r="W14">
        <v>2</v>
      </c>
      <c r="X14">
        <v>2</v>
      </c>
      <c r="Y14">
        <v>2</v>
      </c>
      <c r="Z14">
        <v>4</v>
      </c>
      <c r="AA14">
        <v>1</v>
      </c>
      <c r="AB14">
        <v>3</v>
      </c>
      <c r="AC14">
        <v>1</v>
      </c>
      <c r="AD14">
        <v>3</v>
      </c>
      <c r="AE14">
        <v>1</v>
      </c>
      <c r="AF14">
        <v>2</v>
      </c>
      <c r="AG14">
        <v>4</v>
      </c>
      <c r="AH14">
        <v>1</v>
      </c>
      <c r="AI14">
        <v>3</v>
      </c>
      <c r="AJ14">
        <v>1</v>
      </c>
      <c r="AK14">
        <v>3</v>
      </c>
      <c r="AL14">
        <v>3</v>
      </c>
      <c r="AM14">
        <v>1</v>
      </c>
      <c r="AN14">
        <v>3</v>
      </c>
      <c r="AO14">
        <v>1</v>
      </c>
      <c r="AP14">
        <v>1</v>
      </c>
      <c r="AQ14">
        <v>2</v>
      </c>
      <c r="AR14">
        <v>4</v>
      </c>
      <c r="AS14">
        <v>13</v>
      </c>
      <c r="AT14">
        <v>0</v>
      </c>
      <c r="AU14">
        <v>5.0999999999999996</v>
      </c>
      <c r="AV14">
        <v>0</v>
      </c>
      <c r="AW14">
        <v>0</v>
      </c>
      <c r="AX14">
        <v>2.6</v>
      </c>
      <c r="AY14">
        <v>2.5</v>
      </c>
      <c r="AZ14">
        <v>12.4</v>
      </c>
      <c r="BA14">
        <v>3</v>
      </c>
      <c r="BB14">
        <v>3</v>
      </c>
      <c r="BC14">
        <v>2</v>
      </c>
      <c r="BD14">
        <v>2</v>
      </c>
      <c r="BE14">
        <v>5</v>
      </c>
      <c r="BF14">
        <v>-23</v>
      </c>
      <c r="BG14">
        <v>-2</v>
      </c>
      <c r="BH14">
        <v>66.400000000000006</v>
      </c>
      <c r="BI14" t="s">
        <v>122</v>
      </c>
      <c r="BJ14" s="27" t="s">
        <v>116</v>
      </c>
      <c r="BK14">
        <v>4</v>
      </c>
      <c r="BL14">
        <v>3</v>
      </c>
      <c r="BM14">
        <v>3</v>
      </c>
      <c r="BN14">
        <v>2</v>
      </c>
      <c r="BO14">
        <v>1</v>
      </c>
      <c r="BP14">
        <v>2</v>
      </c>
      <c r="BQ14">
        <v>4</v>
      </c>
      <c r="BR14">
        <v>2</v>
      </c>
      <c r="BS14">
        <v>2</v>
      </c>
      <c r="BT14">
        <v>8</v>
      </c>
      <c r="CC14" t="s">
        <v>192</v>
      </c>
      <c r="CD14">
        <v>4</v>
      </c>
      <c r="CE14">
        <v>91</v>
      </c>
      <c r="CF14">
        <v>76</v>
      </c>
      <c r="CG14">
        <v>85</v>
      </c>
      <c r="CH14">
        <v>8</v>
      </c>
      <c r="CI14">
        <v>50.3</v>
      </c>
      <c r="CJ14">
        <v>74.2</v>
      </c>
      <c r="CK14">
        <v>104.6</v>
      </c>
      <c r="CL14" s="81">
        <v>4</v>
      </c>
      <c r="CM14" s="81">
        <v>3</v>
      </c>
      <c r="CN14" s="81">
        <v>1</v>
      </c>
      <c r="CO14" s="81">
        <v>1</v>
      </c>
      <c r="CP14">
        <v>2</v>
      </c>
      <c r="CQ14">
        <v>1</v>
      </c>
      <c r="CR14">
        <v>0</v>
      </c>
      <c r="CS14">
        <v>0</v>
      </c>
      <c r="CT14">
        <v>162.30000000000001</v>
      </c>
      <c r="CU14">
        <v>52.2</v>
      </c>
      <c r="CV14">
        <v>55.6</v>
      </c>
      <c r="CW14">
        <v>53.3</v>
      </c>
      <c r="CX14">
        <v>54.6</v>
      </c>
      <c r="CY14">
        <v>53.6</v>
      </c>
      <c r="CZ14">
        <v>102.4</v>
      </c>
      <c r="DA14">
        <v>162</v>
      </c>
      <c r="DB14">
        <v>52.5</v>
      </c>
      <c r="DC14">
        <v>55.2</v>
      </c>
      <c r="DD14">
        <v>53.4</v>
      </c>
      <c r="DE14">
        <v>54.3</v>
      </c>
      <c r="DF14">
        <v>53.6</v>
      </c>
      <c r="DG14">
        <v>12.5</v>
      </c>
      <c r="DH14">
        <v>15.5</v>
      </c>
      <c r="DI14">
        <v>5.2</v>
      </c>
      <c r="DJ14">
        <v>91</v>
      </c>
      <c r="DK14">
        <v>88</v>
      </c>
      <c r="DL14">
        <v>90</v>
      </c>
      <c r="DM14">
        <v>1.4</v>
      </c>
      <c r="DN14">
        <v>4</v>
      </c>
      <c r="DO14">
        <v>19</v>
      </c>
      <c r="DP14">
        <v>2</v>
      </c>
      <c r="DQ14" t="s">
        <v>220</v>
      </c>
      <c r="DS14">
        <v>92</v>
      </c>
      <c r="DT14">
        <v>97</v>
      </c>
      <c r="DU14">
        <v>2</v>
      </c>
      <c r="DV14" t="s">
        <v>185</v>
      </c>
      <c r="DW14" t="s">
        <v>218</v>
      </c>
      <c r="DX14">
        <v>13</v>
      </c>
      <c r="DY14">
        <v>3</v>
      </c>
      <c r="DZ14" s="18"/>
      <c r="EA14" s="82">
        <f>(2640/CU14)</f>
        <v>50.574712643678161</v>
      </c>
      <c r="EB14" s="23">
        <f>(1320/CV14)</f>
        <v>23.741007194244602</v>
      </c>
      <c r="EC14" s="109">
        <f>(1650/CX14)</f>
        <v>30.219780219780219</v>
      </c>
      <c r="ED14" s="83">
        <f t="shared" si="0"/>
        <v>52.2</v>
      </c>
      <c r="EE14" s="84">
        <f t="shared" si="1"/>
        <v>55.6</v>
      </c>
      <c r="EF14" s="23">
        <f t="shared" si="2"/>
        <v>52.2</v>
      </c>
      <c r="EG14" s="84">
        <f t="shared" si="3"/>
        <v>54.6</v>
      </c>
      <c r="EH14" s="23">
        <f t="shared" si="4"/>
        <v>53.400000000000006</v>
      </c>
      <c r="EI14" s="82">
        <f t="shared" si="5"/>
        <v>52.800000000000004</v>
      </c>
      <c r="EJ14" s="25">
        <f t="shared" si="6"/>
        <v>106.80000000000001</v>
      </c>
      <c r="EK14" s="85">
        <f t="shared" si="7"/>
        <v>0.4887640449438202</v>
      </c>
      <c r="EM14" t="str">
        <f>BJ14</f>
        <v>P</v>
      </c>
    </row>
    <row r="15" spans="1:143" x14ac:dyDescent="0.25">
      <c r="A15" s="22">
        <v>41769</v>
      </c>
      <c r="B15" t="s">
        <v>185</v>
      </c>
      <c r="C15">
        <v>9</v>
      </c>
      <c r="D15">
        <v>8.5</v>
      </c>
      <c r="E15" t="s">
        <v>116</v>
      </c>
      <c r="F15" t="s">
        <v>221</v>
      </c>
      <c r="G15">
        <v>105</v>
      </c>
      <c r="H15">
        <v>7</v>
      </c>
      <c r="J15">
        <v>4</v>
      </c>
      <c r="K15" t="s">
        <v>222</v>
      </c>
      <c r="L15">
        <v>13</v>
      </c>
      <c r="M15">
        <v>5</v>
      </c>
      <c r="N15">
        <v>8.5</v>
      </c>
      <c r="O15" t="s">
        <v>116</v>
      </c>
      <c r="P15" t="s">
        <v>117</v>
      </c>
      <c r="Q15">
        <v>6</v>
      </c>
      <c r="R15">
        <v>5</v>
      </c>
      <c r="S15">
        <v>5.5</v>
      </c>
      <c r="T15">
        <v>10</v>
      </c>
      <c r="U15">
        <v>6</v>
      </c>
      <c r="V15">
        <v>6</v>
      </c>
      <c r="W15">
        <v>6</v>
      </c>
      <c r="X15">
        <v>5</v>
      </c>
      <c r="Y15">
        <v>7</v>
      </c>
      <c r="Z15">
        <v>6</v>
      </c>
      <c r="AA15">
        <v>2</v>
      </c>
      <c r="AB15">
        <v>6</v>
      </c>
      <c r="AC15">
        <v>6</v>
      </c>
      <c r="AD15">
        <v>7</v>
      </c>
      <c r="AE15">
        <v>6</v>
      </c>
      <c r="AF15">
        <v>7</v>
      </c>
      <c r="AG15">
        <v>6</v>
      </c>
      <c r="AH15">
        <v>5</v>
      </c>
      <c r="AI15">
        <v>5</v>
      </c>
      <c r="AJ15">
        <v>6</v>
      </c>
      <c r="AK15">
        <v>7</v>
      </c>
      <c r="AL15">
        <v>5</v>
      </c>
      <c r="AM15">
        <v>6</v>
      </c>
      <c r="AN15">
        <v>7</v>
      </c>
      <c r="AO15">
        <v>1</v>
      </c>
      <c r="AP15">
        <v>5</v>
      </c>
      <c r="AQ15">
        <v>7</v>
      </c>
      <c r="AR15">
        <v>6</v>
      </c>
      <c r="AS15">
        <v>13.1</v>
      </c>
      <c r="AT15">
        <v>11.7</v>
      </c>
      <c r="AU15">
        <v>6.1</v>
      </c>
      <c r="AV15">
        <v>0</v>
      </c>
      <c r="AW15">
        <v>4.3</v>
      </c>
      <c r="AX15">
        <v>6.3</v>
      </c>
      <c r="AY15">
        <v>3.4</v>
      </c>
      <c r="AZ15">
        <v>24.8</v>
      </c>
      <c r="BA15">
        <v>7</v>
      </c>
      <c r="BB15">
        <v>6</v>
      </c>
      <c r="BC15">
        <v>6</v>
      </c>
      <c r="BD15">
        <v>6</v>
      </c>
      <c r="BE15">
        <v>12</v>
      </c>
      <c r="BF15">
        <v>-12</v>
      </c>
      <c r="BH15">
        <v>67.5</v>
      </c>
      <c r="BI15" t="s">
        <v>118</v>
      </c>
      <c r="BJ15" s="80" t="s">
        <v>116</v>
      </c>
      <c r="BK15">
        <v>6</v>
      </c>
      <c r="BL15">
        <v>6</v>
      </c>
      <c r="BM15">
        <v>7</v>
      </c>
      <c r="BN15">
        <v>7</v>
      </c>
      <c r="BO15">
        <v>7</v>
      </c>
      <c r="BP15">
        <v>6</v>
      </c>
      <c r="BQ15">
        <v>7</v>
      </c>
      <c r="BR15">
        <v>7</v>
      </c>
      <c r="BS15">
        <v>6</v>
      </c>
      <c r="BT15">
        <v>15</v>
      </c>
      <c r="CC15" t="s">
        <v>192</v>
      </c>
      <c r="CD15">
        <v>6</v>
      </c>
      <c r="CE15">
        <v>99</v>
      </c>
      <c r="CF15">
        <v>77</v>
      </c>
      <c r="CG15">
        <v>85</v>
      </c>
      <c r="CH15">
        <v>4</v>
      </c>
      <c r="CI15">
        <v>49.2</v>
      </c>
      <c r="CJ15">
        <v>72.900000000000006</v>
      </c>
      <c r="CK15">
        <v>104.4</v>
      </c>
      <c r="CL15">
        <v>5</v>
      </c>
      <c r="CM15">
        <v>2</v>
      </c>
      <c r="CN15">
        <v>2</v>
      </c>
      <c r="CO15">
        <v>1</v>
      </c>
      <c r="CP15">
        <v>5.2</v>
      </c>
      <c r="CQ15">
        <v>1.5</v>
      </c>
      <c r="CR15">
        <v>0.2</v>
      </c>
      <c r="CS15">
        <v>0</v>
      </c>
      <c r="CT15">
        <v>162.6</v>
      </c>
      <c r="CU15">
        <v>52.8</v>
      </c>
      <c r="CV15">
        <v>57</v>
      </c>
      <c r="CW15">
        <v>54.2</v>
      </c>
      <c r="CX15">
        <v>52.8</v>
      </c>
      <c r="CY15">
        <v>53.7</v>
      </c>
      <c r="CZ15">
        <v>97.5</v>
      </c>
      <c r="DA15">
        <v>161.69999999999999</v>
      </c>
      <c r="DB15">
        <v>53.7</v>
      </c>
      <c r="DC15">
        <v>55.7</v>
      </c>
      <c r="DD15">
        <v>54.3</v>
      </c>
      <c r="DE15">
        <v>52.4</v>
      </c>
      <c r="DF15">
        <v>53.7</v>
      </c>
      <c r="DG15">
        <v>4.5999999999999996</v>
      </c>
      <c r="DH15">
        <v>5.2</v>
      </c>
      <c r="DI15">
        <v>0</v>
      </c>
      <c r="DJ15">
        <v>92</v>
      </c>
      <c r="DK15">
        <v>87</v>
      </c>
      <c r="DL15">
        <v>91</v>
      </c>
      <c r="DM15">
        <v>0</v>
      </c>
      <c r="DN15">
        <v>1</v>
      </c>
      <c r="DO15">
        <v>28</v>
      </c>
      <c r="DP15">
        <v>2</v>
      </c>
      <c r="DQ15" t="s">
        <v>223</v>
      </c>
      <c r="DS15">
        <v>92</v>
      </c>
      <c r="DT15">
        <v>102</v>
      </c>
      <c r="DU15">
        <v>1</v>
      </c>
      <c r="DV15" t="s">
        <v>185</v>
      </c>
      <c r="DW15" t="s">
        <v>224</v>
      </c>
      <c r="DX15">
        <v>20</v>
      </c>
      <c r="DY15">
        <v>6</v>
      </c>
      <c r="DZ15" s="18"/>
      <c r="EA15" s="82">
        <f>(2640/CU15)</f>
        <v>50</v>
      </c>
      <c r="EB15" s="23">
        <f>(1320/CV15)</f>
        <v>23.157894736842106</v>
      </c>
      <c r="EC15" s="109">
        <f>(1650/CX15)</f>
        <v>31.25</v>
      </c>
      <c r="ED15" s="83">
        <f t="shared" si="0"/>
        <v>52.8</v>
      </c>
      <c r="EE15" s="84">
        <f t="shared" si="1"/>
        <v>57</v>
      </c>
      <c r="EF15" s="23">
        <f t="shared" si="2"/>
        <v>52.8</v>
      </c>
      <c r="EG15" s="84">
        <f t="shared" si="3"/>
        <v>52.8</v>
      </c>
      <c r="EH15" s="23">
        <f t="shared" si="4"/>
        <v>52.8</v>
      </c>
      <c r="EI15" s="82">
        <f t="shared" si="5"/>
        <v>52.8</v>
      </c>
      <c r="EJ15" s="25">
        <f t="shared" si="6"/>
        <v>105.6</v>
      </c>
      <c r="EK15" s="85">
        <f t="shared" si="7"/>
        <v>0.5</v>
      </c>
      <c r="EM15" t="str">
        <f>BJ15</f>
        <v>P</v>
      </c>
    </row>
    <row r="16" spans="1:143" x14ac:dyDescent="0.25">
      <c r="A16" s="22">
        <v>41843</v>
      </c>
      <c r="B16" t="s">
        <v>185</v>
      </c>
      <c r="C16">
        <v>2</v>
      </c>
      <c r="D16">
        <v>8.5</v>
      </c>
      <c r="E16" t="s">
        <v>116</v>
      </c>
      <c r="F16" t="s">
        <v>212</v>
      </c>
      <c r="G16">
        <v>98</v>
      </c>
      <c r="H16">
        <v>5</v>
      </c>
      <c r="J16">
        <v>4</v>
      </c>
      <c r="K16" t="s">
        <v>225</v>
      </c>
      <c r="L16">
        <v>24</v>
      </c>
      <c r="M16">
        <v>6</v>
      </c>
      <c r="N16">
        <v>8.5</v>
      </c>
      <c r="O16" t="s">
        <v>116</v>
      </c>
      <c r="P16" t="s">
        <v>117</v>
      </c>
      <c r="Q16">
        <v>3</v>
      </c>
      <c r="R16">
        <v>2</v>
      </c>
      <c r="S16">
        <v>14.5</v>
      </c>
      <c r="T16">
        <v>3.5</v>
      </c>
      <c r="U16">
        <v>4</v>
      </c>
      <c r="V16">
        <v>4</v>
      </c>
      <c r="W16">
        <v>4</v>
      </c>
      <c r="X16">
        <v>3</v>
      </c>
      <c r="Y16">
        <v>4</v>
      </c>
      <c r="Z16">
        <v>3</v>
      </c>
      <c r="AA16">
        <v>1</v>
      </c>
      <c r="AB16">
        <v>2</v>
      </c>
      <c r="AC16">
        <v>5</v>
      </c>
      <c r="AD16">
        <v>3</v>
      </c>
      <c r="AE16">
        <v>5</v>
      </c>
      <c r="AF16">
        <v>4</v>
      </c>
      <c r="AG16">
        <v>2</v>
      </c>
      <c r="AH16">
        <v>2</v>
      </c>
      <c r="AI16">
        <v>3</v>
      </c>
      <c r="AJ16">
        <v>5</v>
      </c>
      <c r="AK16">
        <v>3</v>
      </c>
      <c r="AL16">
        <v>2</v>
      </c>
      <c r="AM16">
        <v>5</v>
      </c>
      <c r="AN16">
        <v>3</v>
      </c>
      <c r="AO16">
        <v>2</v>
      </c>
      <c r="AP16">
        <v>4</v>
      </c>
      <c r="AQ16">
        <v>5</v>
      </c>
      <c r="AR16">
        <v>5</v>
      </c>
      <c r="AS16">
        <v>2.8</v>
      </c>
      <c r="AT16">
        <v>8.1999999999999993</v>
      </c>
      <c r="AU16">
        <v>2.5</v>
      </c>
      <c r="AV16">
        <v>0.3</v>
      </c>
      <c r="AW16">
        <v>2.4</v>
      </c>
      <c r="AX16">
        <v>3.7</v>
      </c>
      <c r="AY16">
        <v>2.1</v>
      </c>
      <c r="AZ16">
        <v>13.1</v>
      </c>
      <c r="BA16">
        <v>4</v>
      </c>
      <c r="BB16">
        <v>3</v>
      </c>
      <c r="BC16">
        <v>5</v>
      </c>
      <c r="BD16">
        <v>4</v>
      </c>
      <c r="BE16">
        <v>8</v>
      </c>
      <c r="BF16">
        <v>-10.5</v>
      </c>
      <c r="BG16">
        <v>2</v>
      </c>
      <c r="BH16">
        <v>67.400000000000006</v>
      </c>
      <c r="BI16" t="s">
        <v>118</v>
      </c>
      <c r="BJ16" s="80" t="s">
        <v>116</v>
      </c>
      <c r="BK16">
        <v>3</v>
      </c>
      <c r="BL16">
        <v>2</v>
      </c>
      <c r="BM16">
        <v>3</v>
      </c>
      <c r="BN16">
        <v>5</v>
      </c>
      <c r="BO16">
        <v>5</v>
      </c>
      <c r="BP16">
        <v>4</v>
      </c>
      <c r="BQ16">
        <v>4</v>
      </c>
      <c r="BR16">
        <v>5</v>
      </c>
      <c r="BS16">
        <v>5</v>
      </c>
      <c r="BT16">
        <v>8</v>
      </c>
      <c r="CC16" t="s">
        <v>192</v>
      </c>
      <c r="CD16">
        <v>8</v>
      </c>
      <c r="CE16">
        <v>99</v>
      </c>
      <c r="CF16">
        <v>80</v>
      </c>
      <c r="CG16">
        <v>94</v>
      </c>
      <c r="CH16">
        <v>13</v>
      </c>
      <c r="CI16">
        <v>48.6</v>
      </c>
      <c r="CJ16">
        <v>72.5</v>
      </c>
      <c r="CK16">
        <v>103.9</v>
      </c>
      <c r="CL16">
        <v>5</v>
      </c>
      <c r="CM16">
        <v>3</v>
      </c>
      <c r="CN16">
        <v>2</v>
      </c>
      <c r="CO16">
        <v>1</v>
      </c>
      <c r="CP16">
        <v>3.6</v>
      </c>
      <c r="CQ16">
        <v>1.5</v>
      </c>
      <c r="CR16">
        <v>0.2</v>
      </c>
      <c r="CS16">
        <v>0</v>
      </c>
      <c r="CT16">
        <v>162.6</v>
      </c>
      <c r="CU16">
        <v>53.7</v>
      </c>
      <c r="CV16">
        <v>56</v>
      </c>
      <c r="CW16">
        <v>54.5</v>
      </c>
      <c r="CX16">
        <v>53</v>
      </c>
      <c r="CY16">
        <v>54</v>
      </c>
      <c r="CZ16">
        <v>97.2</v>
      </c>
      <c r="DA16">
        <v>162.1</v>
      </c>
      <c r="DB16">
        <v>54.3</v>
      </c>
      <c r="DC16">
        <v>55.2</v>
      </c>
      <c r="DD16">
        <v>54.6</v>
      </c>
      <c r="DE16">
        <v>52.6</v>
      </c>
      <c r="DF16">
        <v>54</v>
      </c>
      <c r="DG16">
        <v>0</v>
      </c>
      <c r="DH16">
        <v>0</v>
      </c>
      <c r="DI16">
        <v>2.7</v>
      </c>
      <c r="DJ16">
        <v>92</v>
      </c>
      <c r="DK16">
        <v>86</v>
      </c>
      <c r="DL16">
        <v>90</v>
      </c>
      <c r="DM16">
        <v>1.1000000000000001</v>
      </c>
      <c r="DN16">
        <v>2</v>
      </c>
      <c r="DO16">
        <v>28</v>
      </c>
      <c r="DP16">
        <v>2</v>
      </c>
      <c r="DQ16" t="s">
        <v>223</v>
      </c>
      <c r="DS16">
        <v>92</v>
      </c>
      <c r="DT16">
        <v>102</v>
      </c>
      <c r="DU16">
        <v>1</v>
      </c>
      <c r="DV16" t="s">
        <v>185</v>
      </c>
      <c r="DW16" t="s">
        <v>226</v>
      </c>
      <c r="DX16">
        <v>20</v>
      </c>
      <c r="DY16">
        <v>6</v>
      </c>
      <c r="DZ16" s="18"/>
      <c r="EA16" s="82">
        <f>(2640/CU16)</f>
        <v>49.162011173184354</v>
      </c>
      <c r="EB16" s="23">
        <f>(1320/CV16)</f>
        <v>23.571428571428573</v>
      </c>
      <c r="EC16" s="109">
        <f>(1650/CX16)</f>
        <v>31.132075471698112</v>
      </c>
      <c r="ED16" s="83">
        <f t="shared" si="0"/>
        <v>53.7</v>
      </c>
      <c r="EE16" s="84">
        <f t="shared" si="1"/>
        <v>55.999999999999993</v>
      </c>
      <c r="EF16" s="23">
        <f t="shared" si="2"/>
        <v>53.7</v>
      </c>
      <c r="EG16" s="84">
        <f t="shared" si="3"/>
        <v>53</v>
      </c>
      <c r="EH16" s="23">
        <f t="shared" si="4"/>
        <v>53.35</v>
      </c>
      <c r="EI16" s="82">
        <f t="shared" si="5"/>
        <v>53.525000000000006</v>
      </c>
      <c r="EJ16" s="25">
        <f t="shared" si="6"/>
        <v>106.7</v>
      </c>
      <c r="EK16" s="85">
        <f t="shared" si="7"/>
        <v>0.50328022492970947</v>
      </c>
      <c r="EM16" t="str">
        <f>BJ16</f>
        <v>P</v>
      </c>
    </row>
    <row r="17" spans="1:143" x14ac:dyDescent="0.25">
      <c r="A17" s="22">
        <v>41768</v>
      </c>
      <c r="B17" t="s">
        <v>185</v>
      </c>
      <c r="C17">
        <v>2</v>
      </c>
      <c r="D17">
        <v>8.5</v>
      </c>
      <c r="E17" t="s">
        <v>116</v>
      </c>
      <c r="F17" t="s">
        <v>200</v>
      </c>
      <c r="G17">
        <v>97</v>
      </c>
      <c r="H17">
        <v>4</v>
      </c>
      <c r="J17">
        <v>2</v>
      </c>
      <c r="K17" t="s">
        <v>211</v>
      </c>
      <c r="L17">
        <v>174</v>
      </c>
      <c r="M17">
        <v>2</v>
      </c>
      <c r="N17">
        <v>8.5</v>
      </c>
      <c r="O17" t="s">
        <v>116</v>
      </c>
      <c r="P17" t="s">
        <v>117</v>
      </c>
      <c r="Q17">
        <v>1</v>
      </c>
      <c r="R17">
        <v>1</v>
      </c>
      <c r="S17">
        <v>23.8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3</v>
      </c>
      <c r="AB17">
        <v>1</v>
      </c>
      <c r="AC17">
        <v>2</v>
      </c>
      <c r="AD17">
        <v>1</v>
      </c>
      <c r="AE17">
        <v>2</v>
      </c>
      <c r="AF17">
        <v>1</v>
      </c>
      <c r="AG17">
        <v>2</v>
      </c>
      <c r="AH17">
        <v>2</v>
      </c>
      <c r="AI17">
        <v>1</v>
      </c>
      <c r="AJ17">
        <v>2</v>
      </c>
      <c r="AK17">
        <v>1</v>
      </c>
      <c r="AL17">
        <v>1</v>
      </c>
      <c r="AM17">
        <v>2</v>
      </c>
      <c r="AN17">
        <v>1</v>
      </c>
      <c r="AO17">
        <v>2</v>
      </c>
      <c r="AP17">
        <v>2</v>
      </c>
      <c r="AQ17">
        <v>1</v>
      </c>
      <c r="AR17">
        <v>1</v>
      </c>
      <c r="AS17">
        <v>0</v>
      </c>
      <c r="AT17">
        <v>5.0999999999999996</v>
      </c>
      <c r="AU17">
        <v>0</v>
      </c>
      <c r="AV17">
        <v>2.2000000000000002</v>
      </c>
      <c r="AW17">
        <v>0.4</v>
      </c>
      <c r="AX17">
        <v>0</v>
      </c>
      <c r="AY17">
        <v>0</v>
      </c>
      <c r="AZ17">
        <v>0</v>
      </c>
      <c r="BA17">
        <v>1</v>
      </c>
      <c r="BB17">
        <v>1</v>
      </c>
      <c r="BC17">
        <v>3</v>
      </c>
      <c r="BD17">
        <v>1</v>
      </c>
      <c r="BE17">
        <v>4</v>
      </c>
      <c r="BF17">
        <v>-16</v>
      </c>
      <c r="BG17">
        <v>2</v>
      </c>
      <c r="BH17">
        <v>66.7</v>
      </c>
      <c r="BI17" t="s">
        <v>122</v>
      </c>
      <c r="BJ17" s="88" t="s">
        <v>227</v>
      </c>
      <c r="BK17">
        <v>1</v>
      </c>
      <c r="BL17">
        <v>1</v>
      </c>
      <c r="BM17">
        <v>1</v>
      </c>
      <c r="BN17">
        <v>2</v>
      </c>
      <c r="BO17">
        <v>2</v>
      </c>
      <c r="BP17">
        <v>1</v>
      </c>
      <c r="BQ17">
        <v>1</v>
      </c>
      <c r="BR17">
        <v>1</v>
      </c>
      <c r="BS17">
        <v>2</v>
      </c>
      <c r="BT17">
        <v>3.5</v>
      </c>
      <c r="CC17" t="s">
        <v>119</v>
      </c>
      <c r="CD17">
        <v>4</v>
      </c>
      <c r="CE17">
        <v>89</v>
      </c>
      <c r="CF17">
        <v>81</v>
      </c>
      <c r="CG17">
        <v>92</v>
      </c>
      <c r="CH17">
        <v>3</v>
      </c>
      <c r="CI17">
        <v>49.1</v>
      </c>
      <c r="CJ17">
        <v>73.2</v>
      </c>
      <c r="CK17">
        <v>103.6</v>
      </c>
      <c r="CL17" s="81">
        <v>1</v>
      </c>
      <c r="CM17" s="81">
        <v>1</v>
      </c>
      <c r="CN17" s="81">
        <v>1</v>
      </c>
      <c r="CO17" s="81">
        <v>1</v>
      </c>
      <c r="CP17" s="81">
        <v>0</v>
      </c>
      <c r="CQ17" s="81">
        <v>0</v>
      </c>
      <c r="CR17" s="81">
        <v>0</v>
      </c>
      <c r="CS17">
        <v>0</v>
      </c>
      <c r="CT17">
        <v>162.80000000000001</v>
      </c>
      <c r="CU17">
        <v>53.8</v>
      </c>
      <c r="CV17">
        <v>54.8</v>
      </c>
      <c r="CW17">
        <v>54.1</v>
      </c>
      <c r="CX17">
        <v>54.3</v>
      </c>
      <c r="CY17">
        <v>54.2</v>
      </c>
      <c r="CZ17">
        <v>100.3</v>
      </c>
      <c r="DA17">
        <v>162.80000000000001</v>
      </c>
      <c r="DB17">
        <v>53.8</v>
      </c>
      <c r="DC17">
        <v>54.8</v>
      </c>
      <c r="DD17">
        <v>54.1</v>
      </c>
      <c r="DE17">
        <v>54.3</v>
      </c>
      <c r="DF17">
        <v>54.2</v>
      </c>
      <c r="DG17">
        <v>15.9</v>
      </c>
      <c r="DH17">
        <v>15.6</v>
      </c>
      <c r="DI17">
        <v>14.1</v>
      </c>
      <c r="DJ17">
        <v>91</v>
      </c>
      <c r="DK17">
        <v>87</v>
      </c>
      <c r="DL17">
        <v>89</v>
      </c>
      <c r="DM17">
        <v>3.6</v>
      </c>
      <c r="DN17">
        <v>9</v>
      </c>
      <c r="DO17">
        <v>19</v>
      </c>
      <c r="DP17">
        <v>2</v>
      </c>
      <c r="DQ17" t="s">
        <v>220</v>
      </c>
      <c r="DS17">
        <v>92</v>
      </c>
      <c r="DT17">
        <v>97</v>
      </c>
      <c r="DU17">
        <v>2</v>
      </c>
      <c r="DV17" t="s">
        <v>185</v>
      </c>
      <c r="DW17" t="s">
        <v>218</v>
      </c>
      <c r="DX17">
        <v>13</v>
      </c>
      <c r="DY17">
        <v>3</v>
      </c>
      <c r="DZ17" s="18"/>
      <c r="EA17" s="82">
        <f>(2640/CU17)</f>
        <v>49.070631970260223</v>
      </c>
      <c r="EB17" s="23">
        <f>(1320/CV17)</f>
        <v>24.087591240875913</v>
      </c>
      <c r="EC17" s="109">
        <f>(1650/CX17)</f>
        <v>30.386740331491715</v>
      </c>
      <c r="ED17" s="29">
        <f t="shared" si="0"/>
        <v>53.8</v>
      </c>
      <c r="EE17" s="84">
        <f t="shared" si="1"/>
        <v>54.8</v>
      </c>
      <c r="EF17" s="23">
        <f t="shared" si="2"/>
        <v>53.8</v>
      </c>
      <c r="EG17" s="84">
        <f t="shared" si="3"/>
        <v>54.3</v>
      </c>
      <c r="EH17" s="23">
        <f t="shared" si="4"/>
        <v>54.05</v>
      </c>
      <c r="EI17" s="82">
        <f t="shared" si="5"/>
        <v>53.924999999999997</v>
      </c>
      <c r="EJ17" s="25">
        <f t="shared" si="6"/>
        <v>108.1</v>
      </c>
      <c r="EK17" s="85">
        <f t="shared" si="7"/>
        <v>0.49768732654949122</v>
      </c>
      <c r="EM17" t="str">
        <f>BJ17</f>
        <v xml:space="preserve">E </v>
      </c>
    </row>
    <row r="18" spans="1:143" x14ac:dyDescent="0.25">
      <c r="A18" s="22">
        <v>41861</v>
      </c>
      <c r="B18" t="s">
        <v>185</v>
      </c>
      <c r="C18">
        <v>8</v>
      </c>
      <c r="D18">
        <v>8.5</v>
      </c>
      <c r="E18" t="s">
        <v>116</v>
      </c>
      <c r="F18" t="s">
        <v>204</v>
      </c>
      <c r="G18">
        <v>104</v>
      </c>
      <c r="H18">
        <v>2</v>
      </c>
      <c r="J18">
        <v>1</v>
      </c>
      <c r="K18" s="28" t="s">
        <v>228</v>
      </c>
      <c r="L18">
        <v>35</v>
      </c>
      <c r="M18">
        <v>2</v>
      </c>
      <c r="N18">
        <v>8.5</v>
      </c>
      <c r="O18" t="s">
        <v>116</v>
      </c>
      <c r="P18" t="s">
        <v>117</v>
      </c>
      <c r="Q18">
        <v>5</v>
      </c>
      <c r="R18">
        <v>4</v>
      </c>
      <c r="S18">
        <v>24</v>
      </c>
      <c r="T18">
        <v>1</v>
      </c>
      <c r="U18">
        <v>1</v>
      </c>
      <c r="V18">
        <v>1</v>
      </c>
      <c r="W18">
        <v>1</v>
      </c>
      <c r="X18">
        <v>1</v>
      </c>
      <c r="Y18">
        <v>2</v>
      </c>
      <c r="Z18">
        <v>1</v>
      </c>
      <c r="AA18">
        <v>2</v>
      </c>
      <c r="AB18">
        <v>1</v>
      </c>
      <c r="AC18">
        <v>1</v>
      </c>
      <c r="AD18">
        <v>1</v>
      </c>
      <c r="AE18">
        <v>1</v>
      </c>
      <c r="AF18">
        <v>2</v>
      </c>
      <c r="AG18">
        <v>1</v>
      </c>
      <c r="AH18">
        <v>2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2</v>
      </c>
      <c r="AP18">
        <v>2</v>
      </c>
      <c r="AQ18">
        <v>1</v>
      </c>
      <c r="AR18">
        <v>1</v>
      </c>
      <c r="AS18">
        <v>0</v>
      </c>
      <c r="AT18">
        <v>0</v>
      </c>
      <c r="AU18">
        <v>0</v>
      </c>
      <c r="AV18">
        <v>8.4</v>
      </c>
      <c r="AW18">
        <v>3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1</v>
      </c>
      <c r="BE18">
        <v>3</v>
      </c>
      <c r="BF18">
        <v>-10.199999999999999</v>
      </c>
      <c r="BG18">
        <v>2</v>
      </c>
      <c r="BH18">
        <v>67</v>
      </c>
      <c r="BI18" t="s">
        <v>122</v>
      </c>
      <c r="BJ18" s="87" t="s">
        <v>112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6</v>
      </c>
      <c r="CC18" t="s">
        <v>192</v>
      </c>
      <c r="CD18">
        <v>4</v>
      </c>
      <c r="CE18">
        <v>91</v>
      </c>
      <c r="CF18">
        <v>85</v>
      </c>
      <c r="CG18">
        <v>101</v>
      </c>
      <c r="CH18">
        <v>7</v>
      </c>
      <c r="CI18">
        <v>47.4</v>
      </c>
      <c r="CJ18">
        <v>72</v>
      </c>
      <c r="CK18">
        <v>102.8</v>
      </c>
      <c r="CL18" s="81">
        <v>3</v>
      </c>
      <c r="CM18" s="81">
        <v>3</v>
      </c>
      <c r="CN18" s="81">
        <v>1</v>
      </c>
      <c r="CO18" s="81">
        <v>1</v>
      </c>
      <c r="CP18">
        <v>1.1000000000000001</v>
      </c>
      <c r="CQ18">
        <v>1.1000000000000001</v>
      </c>
      <c r="CR18">
        <v>0</v>
      </c>
      <c r="CS18">
        <v>0</v>
      </c>
      <c r="CT18">
        <v>163</v>
      </c>
      <c r="CU18">
        <v>55.5</v>
      </c>
      <c r="CV18">
        <v>53.7</v>
      </c>
      <c r="CW18">
        <v>54.9</v>
      </c>
      <c r="CX18">
        <v>53.9</v>
      </c>
      <c r="CY18">
        <v>54.6</v>
      </c>
      <c r="CZ18">
        <v>98.2</v>
      </c>
      <c r="DA18">
        <v>162.9</v>
      </c>
      <c r="DB18">
        <v>55.7</v>
      </c>
      <c r="DC18">
        <v>53.7</v>
      </c>
      <c r="DD18">
        <v>55</v>
      </c>
      <c r="DE18">
        <v>53.6</v>
      </c>
      <c r="DF18">
        <v>54.6</v>
      </c>
      <c r="DZ18" s="18"/>
      <c r="EA18" s="82">
        <f>(2640/CU18)</f>
        <v>47.567567567567565</v>
      </c>
      <c r="EB18" s="23">
        <f>(1320/CV18)</f>
        <v>24.581005586592177</v>
      </c>
      <c r="EC18" s="109">
        <f>(1650/CX18)</f>
        <v>30.612244897959183</v>
      </c>
      <c r="ED18" s="83">
        <f t="shared" si="0"/>
        <v>55.5</v>
      </c>
      <c r="EE18" s="84">
        <f t="shared" si="1"/>
        <v>53.7</v>
      </c>
      <c r="EF18" s="23">
        <f t="shared" si="2"/>
        <v>55.5</v>
      </c>
      <c r="EG18" s="84">
        <f t="shared" si="3"/>
        <v>53.9</v>
      </c>
      <c r="EH18" s="23">
        <f t="shared" si="4"/>
        <v>54.7</v>
      </c>
      <c r="EI18" s="82">
        <f t="shared" si="5"/>
        <v>55.1</v>
      </c>
      <c r="EJ18" s="25">
        <f t="shared" si="6"/>
        <v>109.4</v>
      </c>
      <c r="EK18" s="85">
        <f t="shared" si="7"/>
        <v>0.50731261425959773</v>
      </c>
      <c r="EM18" t="str">
        <f>BJ18</f>
        <v>EP</v>
      </c>
    </row>
    <row r="19" spans="1:143" x14ac:dyDescent="0.25">
      <c r="A19" s="22">
        <v>41805</v>
      </c>
      <c r="B19" t="s">
        <v>185</v>
      </c>
      <c r="C19">
        <v>6</v>
      </c>
      <c r="D19">
        <v>8.5</v>
      </c>
      <c r="E19" t="s">
        <v>116</v>
      </c>
      <c r="F19" t="s">
        <v>215</v>
      </c>
      <c r="G19">
        <v>95</v>
      </c>
      <c r="H19">
        <v>3</v>
      </c>
      <c r="J19">
        <v>2</v>
      </c>
      <c r="K19" s="28" t="s">
        <v>229</v>
      </c>
      <c r="L19">
        <v>14</v>
      </c>
      <c r="M19">
        <v>2</v>
      </c>
      <c r="N19">
        <v>8.5</v>
      </c>
      <c r="O19" t="s">
        <v>116</v>
      </c>
      <c r="P19" t="s">
        <v>117</v>
      </c>
      <c r="Q19">
        <v>7</v>
      </c>
      <c r="R19">
        <v>6</v>
      </c>
      <c r="S19">
        <v>22.8</v>
      </c>
      <c r="T19">
        <v>1</v>
      </c>
      <c r="U19">
        <v>2</v>
      </c>
      <c r="V19">
        <v>2</v>
      </c>
      <c r="W19">
        <v>2</v>
      </c>
      <c r="X19">
        <v>2</v>
      </c>
      <c r="Y19">
        <v>1</v>
      </c>
      <c r="Z19">
        <v>1</v>
      </c>
      <c r="AA19">
        <v>2</v>
      </c>
      <c r="AB19">
        <v>1</v>
      </c>
      <c r="AC19">
        <v>3</v>
      </c>
      <c r="AD19">
        <v>1</v>
      </c>
      <c r="AE19">
        <v>3</v>
      </c>
      <c r="AF19">
        <v>1</v>
      </c>
      <c r="AG19">
        <v>1</v>
      </c>
      <c r="AH19">
        <v>2</v>
      </c>
      <c r="AI19">
        <v>1</v>
      </c>
      <c r="AJ19">
        <v>3</v>
      </c>
      <c r="AK19">
        <v>1</v>
      </c>
      <c r="AL19">
        <v>1</v>
      </c>
      <c r="AM19">
        <v>3</v>
      </c>
      <c r="AN19">
        <v>1</v>
      </c>
      <c r="AO19">
        <v>2</v>
      </c>
      <c r="AP19">
        <v>3</v>
      </c>
      <c r="AQ19">
        <v>2</v>
      </c>
      <c r="AR19">
        <v>2</v>
      </c>
      <c r="AS19">
        <v>0</v>
      </c>
      <c r="AT19">
        <v>8.3000000000000007</v>
      </c>
      <c r="AU19">
        <v>0</v>
      </c>
      <c r="AV19">
        <v>2.7</v>
      </c>
      <c r="AW19">
        <v>3.1</v>
      </c>
      <c r="AX19">
        <v>0.9</v>
      </c>
      <c r="AY19">
        <v>0.4</v>
      </c>
      <c r="AZ19">
        <v>0</v>
      </c>
      <c r="BA19">
        <v>1</v>
      </c>
      <c r="BB19">
        <v>1</v>
      </c>
      <c r="BC19">
        <v>3</v>
      </c>
      <c r="BD19">
        <v>2</v>
      </c>
      <c r="BE19">
        <v>4</v>
      </c>
      <c r="BF19">
        <v>-0.5</v>
      </c>
      <c r="BG19">
        <v>1</v>
      </c>
      <c r="BH19">
        <v>68.099999999999994</v>
      </c>
      <c r="BI19" t="s">
        <v>113</v>
      </c>
      <c r="BJ19" s="87" t="s">
        <v>112</v>
      </c>
      <c r="BK19">
        <v>1</v>
      </c>
      <c r="BL19">
        <v>1</v>
      </c>
      <c r="BM19">
        <v>1</v>
      </c>
      <c r="BN19">
        <v>3</v>
      </c>
      <c r="BO19">
        <v>3</v>
      </c>
      <c r="BP19">
        <v>2</v>
      </c>
      <c r="BQ19">
        <v>1</v>
      </c>
      <c r="BR19">
        <v>2</v>
      </c>
      <c r="BS19">
        <v>2</v>
      </c>
      <c r="BT19">
        <v>15</v>
      </c>
      <c r="CC19" t="s">
        <v>192</v>
      </c>
      <c r="CD19">
        <v>6</v>
      </c>
      <c r="CE19">
        <v>103</v>
      </c>
      <c r="CF19">
        <v>84</v>
      </c>
      <c r="CG19">
        <v>95</v>
      </c>
      <c r="CH19">
        <v>1</v>
      </c>
      <c r="CI19">
        <v>47.6</v>
      </c>
      <c r="CJ19">
        <v>71.400000000000006</v>
      </c>
      <c r="CK19">
        <v>103.1</v>
      </c>
      <c r="CL19" s="81">
        <v>1</v>
      </c>
      <c r="CM19" s="81">
        <v>1</v>
      </c>
      <c r="CN19" s="81">
        <v>1</v>
      </c>
      <c r="CO19" s="81">
        <v>1</v>
      </c>
      <c r="CP19">
        <v>0</v>
      </c>
      <c r="CQ19">
        <v>0</v>
      </c>
      <c r="CR19">
        <v>0</v>
      </c>
      <c r="CS19">
        <v>0</v>
      </c>
      <c r="CT19">
        <v>163</v>
      </c>
      <c r="CU19">
        <v>55.5</v>
      </c>
      <c r="CV19">
        <v>55.5</v>
      </c>
      <c r="CW19">
        <v>55.5</v>
      </c>
      <c r="CX19">
        <v>52.1</v>
      </c>
      <c r="CY19">
        <v>54.4</v>
      </c>
      <c r="CZ19">
        <v>93.9</v>
      </c>
      <c r="DA19">
        <v>163</v>
      </c>
      <c r="DB19">
        <v>55.5</v>
      </c>
      <c r="DC19">
        <v>55.5</v>
      </c>
      <c r="DD19">
        <v>55.5</v>
      </c>
      <c r="DE19">
        <v>52.1</v>
      </c>
      <c r="DF19">
        <v>54.4</v>
      </c>
      <c r="DZ19" s="18"/>
      <c r="EA19" s="82">
        <f>(2640/CU19)</f>
        <v>47.567567567567565</v>
      </c>
      <c r="EB19" s="23">
        <f>(1320/CV19)</f>
        <v>23.783783783783782</v>
      </c>
      <c r="EC19" s="109">
        <f>(1650/CX19)</f>
        <v>31.669865642994242</v>
      </c>
      <c r="ED19" s="83">
        <f t="shared" si="0"/>
        <v>55.5</v>
      </c>
      <c r="EE19" s="84">
        <f t="shared" si="1"/>
        <v>55.5</v>
      </c>
      <c r="EF19" s="23">
        <f t="shared" si="2"/>
        <v>55.5</v>
      </c>
      <c r="EG19" s="84">
        <f t="shared" si="3"/>
        <v>52.1</v>
      </c>
      <c r="EH19" s="23">
        <f t="shared" si="4"/>
        <v>53.8</v>
      </c>
      <c r="EI19" s="82">
        <f t="shared" si="5"/>
        <v>54.65</v>
      </c>
      <c r="EJ19" s="25">
        <f t="shared" si="6"/>
        <v>107.6</v>
      </c>
      <c r="EK19" s="85">
        <f t="shared" si="7"/>
        <v>0.51579925650557623</v>
      </c>
      <c r="EM19" t="str">
        <f>BJ19</f>
        <v>EP</v>
      </c>
    </row>
    <row r="20" spans="1:143" x14ac:dyDescent="0.25">
      <c r="A20" s="22">
        <v>41843</v>
      </c>
      <c r="B20" t="s">
        <v>185</v>
      </c>
      <c r="C20">
        <v>2</v>
      </c>
      <c r="D20">
        <v>8.5</v>
      </c>
      <c r="E20" t="s">
        <v>116</v>
      </c>
      <c r="F20" t="s">
        <v>212</v>
      </c>
      <c r="G20">
        <v>98</v>
      </c>
      <c r="H20">
        <v>5</v>
      </c>
      <c r="J20">
        <v>3</v>
      </c>
      <c r="K20" t="s">
        <v>213</v>
      </c>
      <c r="L20">
        <v>32</v>
      </c>
      <c r="M20">
        <v>5</v>
      </c>
      <c r="N20">
        <v>8.5</v>
      </c>
      <c r="O20" t="s">
        <v>116</v>
      </c>
      <c r="P20" t="s">
        <v>117</v>
      </c>
      <c r="Q20">
        <v>1</v>
      </c>
      <c r="R20">
        <v>4</v>
      </c>
      <c r="S20">
        <v>18.8</v>
      </c>
      <c r="T20">
        <v>2.5</v>
      </c>
      <c r="U20">
        <v>3</v>
      </c>
      <c r="V20">
        <v>2</v>
      </c>
      <c r="W20">
        <v>3</v>
      </c>
      <c r="X20">
        <v>2</v>
      </c>
      <c r="Y20">
        <v>3</v>
      </c>
      <c r="Z20">
        <v>2</v>
      </c>
      <c r="AA20">
        <v>3</v>
      </c>
      <c r="AB20">
        <v>3</v>
      </c>
      <c r="AC20">
        <v>3</v>
      </c>
      <c r="AD20">
        <v>2</v>
      </c>
      <c r="AE20">
        <v>3</v>
      </c>
      <c r="AF20">
        <v>2</v>
      </c>
      <c r="AG20">
        <v>2</v>
      </c>
      <c r="AH20">
        <v>1</v>
      </c>
      <c r="AI20">
        <v>2</v>
      </c>
      <c r="AJ20">
        <v>3</v>
      </c>
      <c r="AK20">
        <v>2</v>
      </c>
      <c r="AL20">
        <v>3</v>
      </c>
      <c r="AM20">
        <v>2</v>
      </c>
      <c r="AN20">
        <v>2</v>
      </c>
      <c r="AO20">
        <v>3</v>
      </c>
      <c r="AP20">
        <v>3</v>
      </c>
      <c r="AQ20">
        <v>3</v>
      </c>
      <c r="AR20">
        <v>3</v>
      </c>
      <c r="AS20">
        <v>3.5</v>
      </c>
      <c r="AT20">
        <v>5.6</v>
      </c>
      <c r="AU20">
        <v>1.4</v>
      </c>
      <c r="AV20">
        <v>1.5</v>
      </c>
      <c r="AW20">
        <v>1.5</v>
      </c>
      <c r="AX20">
        <v>2</v>
      </c>
      <c r="AY20">
        <v>1.3</v>
      </c>
      <c r="AZ20">
        <v>7.9</v>
      </c>
      <c r="BA20">
        <v>3</v>
      </c>
      <c r="BB20">
        <v>2</v>
      </c>
      <c r="BC20">
        <v>3</v>
      </c>
      <c r="BD20">
        <v>3</v>
      </c>
      <c r="BE20">
        <v>5</v>
      </c>
      <c r="BF20">
        <v>-13.7</v>
      </c>
      <c r="BH20">
        <v>67.099999999999994</v>
      </c>
      <c r="BI20" t="s">
        <v>118</v>
      </c>
      <c r="BJ20" s="80" t="s">
        <v>116</v>
      </c>
      <c r="BK20">
        <v>2</v>
      </c>
      <c r="BL20">
        <v>3</v>
      </c>
      <c r="BM20">
        <v>2</v>
      </c>
      <c r="BN20">
        <v>3</v>
      </c>
      <c r="BO20">
        <v>3</v>
      </c>
      <c r="BP20">
        <v>2</v>
      </c>
      <c r="BQ20">
        <v>3</v>
      </c>
      <c r="BR20">
        <v>3</v>
      </c>
      <c r="BS20">
        <v>3</v>
      </c>
      <c r="BT20">
        <v>6</v>
      </c>
      <c r="CC20" t="s">
        <v>192</v>
      </c>
      <c r="CD20">
        <v>6</v>
      </c>
      <c r="CE20">
        <v>98</v>
      </c>
      <c r="CF20">
        <v>82</v>
      </c>
      <c r="CG20">
        <v>101</v>
      </c>
      <c r="CH20">
        <v>19</v>
      </c>
      <c r="CI20">
        <v>48.6</v>
      </c>
      <c r="CJ20">
        <v>72.400000000000006</v>
      </c>
      <c r="CK20">
        <v>103.5</v>
      </c>
      <c r="CL20">
        <v>5</v>
      </c>
      <c r="CM20">
        <v>4</v>
      </c>
      <c r="CN20">
        <v>3</v>
      </c>
      <c r="CO20">
        <v>1</v>
      </c>
      <c r="CP20">
        <v>3.1</v>
      </c>
      <c r="CQ20">
        <v>2.6</v>
      </c>
      <c r="CR20">
        <v>1</v>
      </c>
      <c r="CS20">
        <v>0</v>
      </c>
      <c r="CT20">
        <v>163.19999999999999</v>
      </c>
      <c r="CU20">
        <v>53.8</v>
      </c>
      <c r="CV20">
        <v>55.6</v>
      </c>
      <c r="CW20">
        <v>54.4</v>
      </c>
      <c r="CX20">
        <v>53.8</v>
      </c>
      <c r="CY20">
        <v>54.2</v>
      </c>
      <c r="CZ20">
        <v>98.8</v>
      </c>
      <c r="DA20">
        <v>162.80000000000001</v>
      </c>
      <c r="DB20">
        <v>54.3</v>
      </c>
      <c r="DC20">
        <v>55.5</v>
      </c>
      <c r="DD20">
        <v>54.7</v>
      </c>
      <c r="DE20">
        <v>53.1</v>
      </c>
      <c r="DF20">
        <v>54.2</v>
      </c>
      <c r="DG20">
        <v>2.7</v>
      </c>
      <c r="DH20">
        <v>0</v>
      </c>
      <c r="DI20">
        <v>0</v>
      </c>
      <c r="DJ20">
        <v>91</v>
      </c>
      <c r="DK20">
        <v>87</v>
      </c>
      <c r="DL20">
        <v>90</v>
      </c>
      <c r="DM20">
        <v>0</v>
      </c>
      <c r="DN20">
        <v>1</v>
      </c>
      <c r="DO20">
        <v>4</v>
      </c>
      <c r="DP20">
        <v>6</v>
      </c>
      <c r="DQ20" t="s">
        <v>121</v>
      </c>
      <c r="DS20">
        <v>86</v>
      </c>
      <c r="DT20">
        <v>97</v>
      </c>
      <c r="DU20">
        <v>-1</v>
      </c>
      <c r="DV20" t="s">
        <v>185</v>
      </c>
      <c r="DW20" t="s">
        <v>230</v>
      </c>
      <c r="DX20">
        <v>21</v>
      </c>
      <c r="DY20">
        <v>1</v>
      </c>
      <c r="DZ20" s="18"/>
      <c r="EA20" s="82">
        <f>(2640/CU20)</f>
        <v>49.070631970260223</v>
      </c>
      <c r="EB20" s="23">
        <f>(1320/CV20)</f>
        <v>23.741007194244602</v>
      </c>
      <c r="EC20" s="109">
        <f>(1650/CX20)</f>
        <v>30.669144981412639</v>
      </c>
      <c r="ED20" s="83">
        <f t="shared" si="0"/>
        <v>53.8</v>
      </c>
      <c r="EE20" s="84">
        <f t="shared" si="1"/>
        <v>55.6</v>
      </c>
      <c r="EF20" s="23">
        <f t="shared" si="2"/>
        <v>53.8</v>
      </c>
      <c r="EG20" s="84">
        <f t="shared" si="3"/>
        <v>53.8</v>
      </c>
      <c r="EH20" s="23">
        <f t="shared" si="4"/>
        <v>53.8</v>
      </c>
      <c r="EI20" s="82">
        <f t="shared" si="5"/>
        <v>53.8</v>
      </c>
      <c r="EJ20" s="25">
        <f t="shared" si="6"/>
        <v>107.6</v>
      </c>
      <c r="EK20" s="85">
        <f t="shared" si="7"/>
        <v>0.5</v>
      </c>
      <c r="EM20" t="str">
        <f>BJ20</f>
        <v>P</v>
      </c>
    </row>
    <row r="21" spans="1:143" x14ac:dyDescent="0.25">
      <c r="A21" s="22">
        <v>41843</v>
      </c>
      <c r="B21" t="s">
        <v>185</v>
      </c>
      <c r="C21">
        <v>2</v>
      </c>
      <c r="D21">
        <v>8.5</v>
      </c>
      <c r="E21" t="s">
        <v>116</v>
      </c>
      <c r="F21" t="s">
        <v>212</v>
      </c>
      <c r="G21">
        <v>98</v>
      </c>
      <c r="H21">
        <v>5</v>
      </c>
      <c r="J21">
        <v>1</v>
      </c>
      <c r="K21" t="s">
        <v>231</v>
      </c>
      <c r="L21">
        <v>24</v>
      </c>
      <c r="M21">
        <v>7</v>
      </c>
      <c r="N21">
        <v>8.5</v>
      </c>
      <c r="O21" t="s">
        <v>116</v>
      </c>
      <c r="P21" t="s">
        <v>117</v>
      </c>
      <c r="Q21">
        <v>5</v>
      </c>
      <c r="R21">
        <v>5</v>
      </c>
      <c r="S21">
        <v>19.3</v>
      </c>
      <c r="T21">
        <v>2</v>
      </c>
      <c r="U21">
        <v>2</v>
      </c>
      <c r="V21">
        <v>2</v>
      </c>
      <c r="W21">
        <v>2</v>
      </c>
      <c r="X21">
        <v>1</v>
      </c>
      <c r="Y21">
        <v>2</v>
      </c>
      <c r="Z21">
        <v>5</v>
      </c>
      <c r="AA21">
        <v>5</v>
      </c>
      <c r="AB21">
        <v>5</v>
      </c>
      <c r="AC21">
        <v>1</v>
      </c>
      <c r="AD21">
        <v>2</v>
      </c>
      <c r="AE21">
        <v>1</v>
      </c>
      <c r="AF21">
        <v>1</v>
      </c>
      <c r="AG21">
        <v>3</v>
      </c>
      <c r="AH21">
        <v>3</v>
      </c>
      <c r="AI21">
        <v>5</v>
      </c>
      <c r="AJ21">
        <v>1</v>
      </c>
      <c r="AK21">
        <v>2</v>
      </c>
      <c r="AL21">
        <v>5</v>
      </c>
      <c r="AM21">
        <v>1</v>
      </c>
      <c r="AN21">
        <v>2</v>
      </c>
      <c r="AO21">
        <v>5</v>
      </c>
      <c r="AP21">
        <v>1</v>
      </c>
      <c r="AQ21">
        <v>1</v>
      </c>
      <c r="AR21">
        <v>1</v>
      </c>
      <c r="AS21">
        <v>10.199999999999999</v>
      </c>
      <c r="AT21">
        <v>0</v>
      </c>
      <c r="AU21">
        <v>1.4</v>
      </c>
      <c r="AV21">
        <v>5</v>
      </c>
      <c r="AW21">
        <v>0</v>
      </c>
      <c r="AX21">
        <v>0</v>
      </c>
      <c r="AY21">
        <v>0</v>
      </c>
      <c r="AZ21">
        <v>7.7</v>
      </c>
      <c r="BA21">
        <v>2</v>
      </c>
      <c r="BB21">
        <v>4</v>
      </c>
      <c r="BC21">
        <v>1</v>
      </c>
      <c r="BD21">
        <v>1</v>
      </c>
      <c r="BE21">
        <v>5</v>
      </c>
      <c r="BF21">
        <v>-24.9</v>
      </c>
      <c r="BG21">
        <v>-1</v>
      </c>
      <c r="BH21">
        <v>65.900000000000006</v>
      </c>
      <c r="BI21" t="s">
        <v>122</v>
      </c>
      <c r="BJ21" s="80" t="s">
        <v>112</v>
      </c>
      <c r="BK21">
        <v>5</v>
      </c>
      <c r="BL21">
        <v>5</v>
      </c>
      <c r="BM21">
        <v>2</v>
      </c>
      <c r="BN21">
        <v>1</v>
      </c>
      <c r="BO21">
        <v>1</v>
      </c>
      <c r="BP21">
        <v>3</v>
      </c>
      <c r="BQ21">
        <v>2</v>
      </c>
      <c r="BR21">
        <v>1</v>
      </c>
      <c r="BS21">
        <v>1</v>
      </c>
      <c r="BT21">
        <v>2</v>
      </c>
      <c r="CC21" t="s">
        <v>192</v>
      </c>
      <c r="CD21">
        <v>5</v>
      </c>
      <c r="CE21">
        <v>95</v>
      </c>
      <c r="CF21">
        <v>82</v>
      </c>
      <c r="CG21">
        <v>98</v>
      </c>
      <c r="CH21">
        <v>14</v>
      </c>
      <c r="CI21">
        <v>49.2</v>
      </c>
      <c r="CJ21">
        <v>73.400000000000006</v>
      </c>
      <c r="CK21">
        <v>103.5</v>
      </c>
      <c r="CL21">
        <v>5</v>
      </c>
      <c r="CM21">
        <v>6</v>
      </c>
      <c r="CN21">
        <v>3</v>
      </c>
      <c r="CO21">
        <v>1</v>
      </c>
      <c r="CP21">
        <v>2.5</v>
      </c>
      <c r="CQ21">
        <v>3.2</v>
      </c>
      <c r="CR21">
        <v>1</v>
      </c>
      <c r="CS21">
        <v>0</v>
      </c>
      <c r="CT21">
        <v>163.19999999999999</v>
      </c>
      <c r="CU21">
        <v>53.2</v>
      </c>
      <c r="CV21">
        <v>54.3</v>
      </c>
      <c r="CW21">
        <v>53.6</v>
      </c>
      <c r="CX21">
        <v>55.7</v>
      </c>
      <c r="CY21">
        <v>54.2</v>
      </c>
      <c r="CZ21">
        <v>103.9</v>
      </c>
      <c r="DA21">
        <v>163</v>
      </c>
      <c r="DB21">
        <v>53.7</v>
      </c>
      <c r="DC21">
        <v>54.6</v>
      </c>
      <c r="DD21">
        <v>54</v>
      </c>
      <c r="DE21">
        <v>54.8</v>
      </c>
      <c r="DF21">
        <v>54.2</v>
      </c>
      <c r="DG21">
        <v>10.5</v>
      </c>
      <c r="DH21">
        <v>6.9</v>
      </c>
      <c r="DI21">
        <v>1.3</v>
      </c>
      <c r="DJ21">
        <v>90</v>
      </c>
      <c r="DK21">
        <v>88</v>
      </c>
      <c r="DL21">
        <v>89</v>
      </c>
      <c r="DM21">
        <v>0</v>
      </c>
      <c r="DN21">
        <v>1</v>
      </c>
      <c r="DO21">
        <v>0</v>
      </c>
      <c r="DP21">
        <v>6</v>
      </c>
      <c r="DQ21" t="s">
        <v>121</v>
      </c>
      <c r="DS21">
        <v>72</v>
      </c>
      <c r="DT21">
        <v>80</v>
      </c>
      <c r="DU21">
        <v>-1</v>
      </c>
      <c r="DV21" t="s">
        <v>185</v>
      </c>
      <c r="DW21" t="s">
        <v>232</v>
      </c>
      <c r="DX21">
        <v>162</v>
      </c>
      <c r="DY21">
        <v>5</v>
      </c>
      <c r="DZ21" s="18"/>
      <c r="EA21" s="82">
        <f>(2640/CU21)</f>
        <v>49.624060150375939</v>
      </c>
      <c r="EB21" s="23">
        <f>(1320/CV21)</f>
        <v>24.30939226519337</v>
      </c>
      <c r="EC21" s="109">
        <f>(1650/CX21)</f>
        <v>29.622980251346497</v>
      </c>
      <c r="ED21" s="83">
        <f t="shared" si="0"/>
        <v>53.2</v>
      </c>
      <c r="EE21" s="84">
        <f t="shared" si="1"/>
        <v>54.3</v>
      </c>
      <c r="EF21" s="23">
        <f t="shared" si="2"/>
        <v>53.2</v>
      </c>
      <c r="EG21" s="84">
        <f t="shared" si="3"/>
        <v>55.7</v>
      </c>
      <c r="EH21" s="23">
        <f t="shared" si="4"/>
        <v>54.45</v>
      </c>
      <c r="EI21" s="82">
        <f t="shared" si="5"/>
        <v>53.825000000000003</v>
      </c>
      <c r="EJ21" s="25">
        <f t="shared" si="6"/>
        <v>108.9</v>
      </c>
      <c r="EK21" s="85">
        <f t="shared" si="7"/>
        <v>0.48852157943067032</v>
      </c>
      <c r="EM21" t="str">
        <f>BJ21</f>
        <v>EP</v>
      </c>
    </row>
    <row r="22" spans="1:143" x14ac:dyDescent="0.25">
      <c r="A22" s="22">
        <v>41821</v>
      </c>
      <c r="B22" t="s">
        <v>185</v>
      </c>
      <c r="C22">
        <v>3</v>
      </c>
      <c r="D22">
        <v>8.5</v>
      </c>
      <c r="E22" t="s">
        <v>116</v>
      </c>
      <c r="F22" t="s">
        <v>204</v>
      </c>
      <c r="G22">
        <v>99</v>
      </c>
      <c r="H22">
        <v>5</v>
      </c>
      <c r="J22">
        <v>5</v>
      </c>
      <c r="K22" t="s">
        <v>233</v>
      </c>
      <c r="L22">
        <v>24</v>
      </c>
      <c r="M22">
        <v>4</v>
      </c>
      <c r="N22">
        <v>8.5</v>
      </c>
      <c r="O22" t="s">
        <v>116</v>
      </c>
      <c r="P22" t="s">
        <v>117</v>
      </c>
      <c r="Q22">
        <v>4</v>
      </c>
      <c r="R22">
        <v>3</v>
      </c>
      <c r="S22">
        <v>22.3</v>
      </c>
      <c r="T22">
        <v>1</v>
      </c>
      <c r="U22">
        <v>2</v>
      </c>
      <c r="V22">
        <v>2</v>
      </c>
      <c r="W22">
        <v>2</v>
      </c>
      <c r="X22">
        <v>1</v>
      </c>
      <c r="Y22">
        <v>2</v>
      </c>
      <c r="Z22">
        <v>4</v>
      </c>
      <c r="AA22">
        <v>4</v>
      </c>
      <c r="AB22">
        <v>4</v>
      </c>
      <c r="AC22">
        <v>1</v>
      </c>
      <c r="AD22">
        <v>2</v>
      </c>
      <c r="AE22">
        <v>1</v>
      </c>
      <c r="AF22">
        <v>2</v>
      </c>
      <c r="AG22">
        <v>3</v>
      </c>
      <c r="AH22">
        <v>4</v>
      </c>
      <c r="AI22">
        <v>3</v>
      </c>
      <c r="AJ22">
        <v>1</v>
      </c>
      <c r="AK22">
        <v>2</v>
      </c>
      <c r="AL22">
        <v>4</v>
      </c>
      <c r="AM22">
        <v>1</v>
      </c>
      <c r="AN22">
        <v>2</v>
      </c>
      <c r="AO22">
        <v>3</v>
      </c>
      <c r="AP22">
        <v>1</v>
      </c>
      <c r="AQ22">
        <v>1</v>
      </c>
      <c r="AR22">
        <v>1</v>
      </c>
      <c r="AS22">
        <v>8.1999999999999993</v>
      </c>
      <c r="AT22">
        <v>0</v>
      </c>
      <c r="AU22">
        <v>0.9</v>
      </c>
      <c r="AV22">
        <v>2.9</v>
      </c>
      <c r="AW22">
        <v>0</v>
      </c>
      <c r="AX22">
        <v>0</v>
      </c>
      <c r="AY22">
        <v>0</v>
      </c>
      <c r="AZ22">
        <v>3</v>
      </c>
      <c r="BA22">
        <v>2</v>
      </c>
      <c r="BB22">
        <v>3</v>
      </c>
      <c r="BC22">
        <v>1</v>
      </c>
      <c r="BD22">
        <v>1</v>
      </c>
      <c r="BE22">
        <v>4</v>
      </c>
      <c r="BF22">
        <v>-24.9</v>
      </c>
      <c r="BG22">
        <v>-1</v>
      </c>
      <c r="BH22">
        <v>65.7</v>
      </c>
      <c r="BI22" t="s">
        <v>122</v>
      </c>
      <c r="BJ22" s="27" t="s">
        <v>112</v>
      </c>
      <c r="BK22">
        <v>4</v>
      </c>
      <c r="BL22">
        <v>4</v>
      </c>
      <c r="BM22">
        <v>2</v>
      </c>
      <c r="BN22">
        <v>1</v>
      </c>
      <c r="BO22">
        <v>1</v>
      </c>
      <c r="BP22">
        <v>2</v>
      </c>
      <c r="BQ22">
        <v>2</v>
      </c>
      <c r="BR22">
        <v>1</v>
      </c>
      <c r="BS22">
        <v>1</v>
      </c>
      <c r="BT22">
        <v>1.4</v>
      </c>
      <c r="CD22">
        <v>4</v>
      </c>
      <c r="CE22">
        <v>93</v>
      </c>
      <c r="CF22">
        <v>82</v>
      </c>
      <c r="CG22">
        <v>98</v>
      </c>
      <c r="CH22">
        <v>13</v>
      </c>
      <c r="CI22">
        <v>49.3</v>
      </c>
      <c r="CJ22">
        <v>74</v>
      </c>
      <c r="CK22">
        <v>103.5</v>
      </c>
      <c r="CL22" s="81">
        <v>4</v>
      </c>
      <c r="CM22" s="81">
        <v>2</v>
      </c>
      <c r="CN22" s="81">
        <v>1</v>
      </c>
      <c r="CO22" s="81">
        <v>1</v>
      </c>
      <c r="CP22">
        <v>2.1</v>
      </c>
      <c r="CQ22">
        <v>0.2</v>
      </c>
      <c r="CR22">
        <v>0</v>
      </c>
      <c r="CS22">
        <v>0</v>
      </c>
      <c r="CT22">
        <v>163.30000000000001</v>
      </c>
      <c r="CU22">
        <v>53.2</v>
      </c>
      <c r="CV22">
        <v>54.1</v>
      </c>
      <c r="CW22">
        <v>53.5</v>
      </c>
      <c r="CX22">
        <v>56</v>
      </c>
      <c r="CY22">
        <v>54.2</v>
      </c>
      <c r="CZ22">
        <v>104.7</v>
      </c>
      <c r="DA22">
        <v>162.9</v>
      </c>
      <c r="DB22">
        <v>53.6</v>
      </c>
      <c r="DC22">
        <v>53.4</v>
      </c>
      <c r="DD22">
        <v>53.5</v>
      </c>
      <c r="DE22">
        <v>55.9</v>
      </c>
      <c r="DF22">
        <v>54.2</v>
      </c>
      <c r="DG22">
        <v>4.2</v>
      </c>
      <c r="DH22">
        <v>0</v>
      </c>
      <c r="DI22">
        <v>0</v>
      </c>
      <c r="DJ22">
        <v>91</v>
      </c>
      <c r="DK22">
        <v>87</v>
      </c>
      <c r="DL22">
        <v>90</v>
      </c>
      <c r="DM22">
        <v>0</v>
      </c>
      <c r="DN22">
        <v>1</v>
      </c>
      <c r="DO22">
        <v>24</v>
      </c>
      <c r="DP22">
        <v>2</v>
      </c>
      <c r="DQ22" t="s">
        <v>234</v>
      </c>
      <c r="DS22">
        <v>86</v>
      </c>
      <c r="DT22">
        <v>91</v>
      </c>
      <c r="DV22" t="s">
        <v>185</v>
      </c>
      <c r="DW22" t="s">
        <v>235</v>
      </c>
      <c r="DX22">
        <v>51</v>
      </c>
      <c r="DY22">
        <v>4</v>
      </c>
      <c r="DZ22" s="18"/>
      <c r="EA22" s="82">
        <f>(2640/CU22)</f>
        <v>49.624060150375939</v>
      </c>
      <c r="EB22" s="23">
        <f>(1320/CV22)</f>
        <v>24.399260628465804</v>
      </c>
      <c r="EC22" s="109">
        <f>(1650/CX22)</f>
        <v>29.464285714285715</v>
      </c>
      <c r="ED22" s="83">
        <f t="shared" si="0"/>
        <v>53.2</v>
      </c>
      <c r="EE22" s="84">
        <f t="shared" si="1"/>
        <v>54.1</v>
      </c>
      <c r="EF22" s="23">
        <f t="shared" si="2"/>
        <v>53.2</v>
      </c>
      <c r="EG22" s="84">
        <f t="shared" si="3"/>
        <v>56</v>
      </c>
      <c r="EH22" s="23">
        <f t="shared" si="4"/>
        <v>54.6</v>
      </c>
      <c r="EI22" s="82">
        <f t="shared" si="5"/>
        <v>53.900000000000006</v>
      </c>
      <c r="EJ22" s="25">
        <f t="shared" si="6"/>
        <v>109.2</v>
      </c>
      <c r="EK22" s="85">
        <f t="shared" si="7"/>
        <v>0.48717948717948717</v>
      </c>
      <c r="EM22" t="str">
        <f>BJ22</f>
        <v>EP</v>
      </c>
    </row>
    <row r="23" spans="1:143" x14ac:dyDescent="0.25">
      <c r="A23" s="22">
        <v>41777</v>
      </c>
      <c r="B23" t="s">
        <v>185</v>
      </c>
      <c r="C23">
        <v>9</v>
      </c>
      <c r="D23">
        <v>8.5</v>
      </c>
      <c r="E23" t="s">
        <v>116</v>
      </c>
      <c r="F23" t="s">
        <v>204</v>
      </c>
      <c r="G23">
        <v>106</v>
      </c>
      <c r="H23">
        <v>4</v>
      </c>
      <c r="J23">
        <v>8</v>
      </c>
      <c r="K23" t="s">
        <v>236</v>
      </c>
      <c r="L23">
        <v>184</v>
      </c>
      <c r="M23">
        <v>4</v>
      </c>
      <c r="N23">
        <v>8.5</v>
      </c>
      <c r="O23" t="s">
        <v>116</v>
      </c>
      <c r="P23" t="s">
        <v>117</v>
      </c>
      <c r="Q23">
        <v>4</v>
      </c>
      <c r="R23">
        <v>2</v>
      </c>
      <c r="S23">
        <v>21.5</v>
      </c>
      <c r="T23">
        <v>1.6</v>
      </c>
      <c r="U23">
        <v>3</v>
      </c>
      <c r="V23">
        <v>2</v>
      </c>
      <c r="W23">
        <v>3</v>
      </c>
      <c r="X23">
        <v>3</v>
      </c>
      <c r="Y23">
        <v>2</v>
      </c>
      <c r="Z23">
        <v>3</v>
      </c>
      <c r="AA23">
        <v>1</v>
      </c>
      <c r="AB23">
        <v>1</v>
      </c>
      <c r="AC23">
        <v>3</v>
      </c>
      <c r="AD23">
        <v>2</v>
      </c>
      <c r="AE23">
        <v>3</v>
      </c>
      <c r="AF23">
        <v>2</v>
      </c>
      <c r="AG23">
        <v>2</v>
      </c>
      <c r="AH23">
        <v>1</v>
      </c>
      <c r="AI23">
        <v>2</v>
      </c>
      <c r="AJ23">
        <v>3</v>
      </c>
      <c r="AK23">
        <v>2</v>
      </c>
      <c r="AL23">
        <v>1</v>
      </c>
      <c r="AM23">
        <v>3</v>
      </c>
      <c r="AN23">
        <v>2</v>
      </c>
      <c r="AO23">
        <v>1</v>
      </c>
      <c r="AP23">
        <v>3</v>
      </c>
      <c r="AQ23">
        <v>3</v>
      </c>
      <c r="AR23">
        <v>3</v>
      </c>
      <c r="AS23">
        <v>0</v>
      </c>
      <c r="AT23">
        <v>8.1</v>
      </c>
      <c r="AU23">
        <v>0.6</v>
      </c>
      <c r="AV23">
        <v>0</v>
      </c>
      <c r="AW23">
        <v>2</v>
      </c>
      <c r="AX23">
        <v>2.8</v>
      </c>
      <c r="AY23">
        <v>1.7</v>
      </c>
      <c r="AZ23">
        <v>2.2000000000000002</v>
      </c>
      <c r="BA23">
        <v>2</v>
      </c>
      <c r="BB23">
        <v>1</v>
      </c>
      <c r="BC23">
        <v>3</v>
      </c>
      <c r="BD23">
        <v>3</v>
      </c>
      <c r="BE23">
        <v>4</v>
      </c>
      <c r="BF23">
        <v>-9.5</v>
      </c>
      <c r="BG23">
        <v>2</v>
      </c>
      <c r="BH23">
        <v>67.599999999999994</v>
      </c>
      <c r="BI23" t="s">
        <v>118</v>
      </c>
      <c r="BJ23" s="27" t="s">
        <v>118</v>
      </c>
      <c r="BK23">
        <v>3</v>
      </c>
      <c r="BL23">
        <v>1</v>
      </c>
      <c r="BM23">
        <v>2</v>
      </c>
      <c r="BN23">
        <v>3</v>
      </c>
      <c r="BO23">
        <v>3</v>
      </c>
      <c r="BP23">
        <v>2</v>
      </c>
      <c r="BQ23">
        <v>3</v>
      </c>
      <c r="BR23">
        <v>3</v>
      </c>
      <c r="BS23">
        <v>3</v>
      </c>
      <c r="BT23">
        <v>8</v>
      </c>
      <c r="CC23" t="s">
        <v>192</v>
      </c>
      <c r="CD23">
        <v>5</v>
      </c>
      <c r="CE23">
        <v>94</v>
      </c>
      <c r="CF23">
        <v>82</v>
      </c>
      <c r="CG23">
        <v>90</v>
      </c>
      <c r="CH23">
        <v>-3</v>
      </c>
      <c r="CI23">
        <v>48.1</v>
      </c>
      <c r="CJ23">
        <v>71.7</v>
      </c>
      <c r="CK23">
        <v>103.5</v>
      </c>
      <c r="CL23">
        <v>7</v>
      </c>
      <c r="CM23">
        <v>4</v>
      </c>
      <c r="CN23">
        <v>1</v>
      </c>
      <c r="CO23">
        <v>1</v>
      </c>
      <c r="CP23">
        <v>5.7</v>
      </c>
      <c r="CQ23">
        <v>4</v>
      </c>
      <c r="CR23">
        <v>0</v>
      </c>
      <c r="CS23">
        <v>0</v>
      </c>
      <c r="CT23">
        <v>163.4</v>
      </c>
      <c r="CU23">
        <v>53.9</v>
      </c>
      <c r="CV23">
        <v>56.5</v>
      </c>
      <c r="CW23">
        <v>54.8</v>
      </c>
      <c r="CX23">
        <v>52.9</v>
      </c>
      <c r="CY23">
        <v>54.2</v>
      </c>
      <c r="CZ23">
        <v>96.7</v>
      </c>
      <c r="DA23">
        <v>162.69999999999999</v>
      </c>
      <c r="DB23">
        <v>54.9</v>
      </c>
      <c r="DC23">
        <v>55.9</v>
      </c>
      <c r="DD23">
        <v>55.2</v>
      </c>
      <c r="DE23">
        <v>51.9</v>
      </c>
      <c r="DF23">
        <v>54.2</v>
      </c>
      <c r="DG23">
        <v>0</v>
      </c>
      <c r="DH23">
        <v>0</v>
      </c>
      <c r="DI23">
        <v>12.7</v>
      </c>
      <c r="DJ23">
        <v>89</v>
      </c>
      <c r="DK23">
        <v>87</v>
      </c>
      <c r="DL23">
        <v>89</v>
      </c>
      <c r="DM23">
        <v>1.4</v>
      </c>
      <c r="DN23">
        <v>2</v>
      </c>
      <c r="DO23">
        <v>15</v>
      </c>
      <c r="DP23">
        <v>2</v>
      </c>
      <c r="DQ23" t="s">
        <v>120</v>
      </c>
      <c r="DS23">
        <v>85</v>
      </c>
      <c r="DT23">
        <v>91</v>
      </c>
      <c r="DU23">
        <v>1</v>
      </c>
      <c r="DV23" t="s">
        <v>185</v>
      </c>
      <c r="DW23" t="s">
        <v>237</v>
      </c>
      <c r="DX23">
        <v>29</v>
      </c>
      <c r="DY23">
        <v>3</v>
      </c>
      <c r="DZ23" s="18"/>
      <c r="EA23" s="82">
        <f>(2640/CU23)</f>
        <v>48.979591836734699</v>
      </c>
      <c r="EB23" s="23">
        <f>(1320/CV23)</f>
        <v>23.36283185840708</v>
      </c>
      <c r="EC23" s="109">
        <f>(1650/CX23)</f>
        <v>31.190926275992439</v>
      </c>
      <c r="ED23" s="83">
        <f t="shared" si="0"/>
        <v>53.899999999999991</v>
      </c>
      <c r="EE23" s="84">
        <f t="shared" si="1"/>
        <v>56.5</v>
      </c>
      <c r="EF23" s="23">
        <f t="shared" si="2"/>
        <v>53.899999999999991</v>
      </c>
      <c r="EG23" s="84">
        <f t="shared" si="3"/>
        <v>52.9</v>
      </c>
      <c r="EH23" s="23">
        <f t="shared" si="4"/>
        <v>53.399999999999991</v>
      </c>
      <c r="EI23" s="82">
        <f t="shared" si="5"/>
        <v>53.649999999999991</v>
      </c>
      <c r="EJ23" s="25">
        <f t="shared" si="6"/>
        <v>106.79999999999998</v>
      </c>
      <c r="EK23" s="85">
        <f t="shared" si="7"/>
        <v>0.50468164794007486</v>
      </c>
      <c r="EM23" t="str">
        <f>BJ23</f>
        <v>S</v>
      </c>
    </row>
    <row r="24" spans="1:143" x14ac:dyDescent="0.25">
      <c r="A24" s="22">
        <v>41778</v>
      </c>
      <c r="B24" t="s">
        <v>185</v>
      </c>
      <c r="C24">
        <v>2</v>
      </c>
      <c r="D24">
        <v>8.5</v>
      </c>
      <c r="E24" t="s">
        <v>116</v>
      </c>
      <c r="F24" t="s">
        <v>238</v>
      </c>
      <c r="G24">
        <v>87</v>
      </c>
      <c r="H24">
        <v>1</v>
      </c>
      <c r="J24">
        <v>1</v>
      </c>
      <c r="K24" t="s">
        <v>239</v>
      </c>
      <c r="L24">
        <v>15</v>
      </c>
      <c r="M24">
        <v>6</v>
      </c>
      <c r="N24">
        <v>8.5</v>
      </c>
      <c r="O24" t="s">
        <v>116</v>
      </c>
      <c r="P24" t="s">
        <v>117</v>
      </c>
      <c r="Q24">
        <v>2</v>
      </c>
      <c r="R24">
        <v>4</v>
      </c>
      <c r="S24">
        <v>24.5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1</v>
      </c>
      <c r="BC24">
        <v>1</v>
      </c>
      <c r="BD24">
        <v>1</v>
      </c>
      <c r="BE24">
        <v>2</v>
      </c>
      <c r="BF24">
        <v>-17.7</v>
      </c>
      <c r="BG24">
        <v>1</v>
      </c>
      <c r="BH24">
        <v>66.400000000000006</v>
      </c>
      <c r="BI24" t="s">
        <v>122</v>
      </c>
      <c r="BJ24" s="27" t="s">
        <v>113</v>
      </c>
      <c r="BK24">
        <v>1</v>
      </c>
      <c r="BL24">
        <v>1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1</v>
      </c>
      <c r="BS24">
        <v>1</v>
      </c>
      <c r="BT24">
        <v>2</v>
      </c>
      <c r="CC24" t="s">
        <v>192</v>
      </c>
      <c r="CD24">
        <v>5</v>
      </c>
      <c r="CE24">
        <v>91</v>
      </c>
      <c r="CF24">
        <v>84</v>
      </c>
      <c r="CG24">
        <v>97</v>
      </c>
      <c r="CH24">
        <v>5</v>
      </c>
      <c r="CI24">
        <v>48.2</v>
      </c>
      <c r="CJ24">
        <v>72.8</v>
      </c>
      <c r="CK24">
        <v>103.1</v>
      </c>
      <c r="CL24" s="81">
        <v>6</v>
      </c>
      <c r="CM24" s="81">
        <v>4</v>
      </c>
      <c r="CN24" s="81">
        <v>2</v>
      </c>
      <c r="CO24" s="81">
        <v>1</v>
      </c>
      <c r="CP24">
        <v>3.7</v>
      </c>
      <c r="CQ24">
        <v>1.6</v>
      </c>
      <c r="CR24">
        <v>0.5</v>
      </c>
      <c r="CS24">
        <v>0</v>
      </c>
      <c r="CT24">
        <v>163.4</v>
      </c>
      <c r="CU24">
        <v>54.1</v>
      </c>
      <c r="CV24">
        <v>54.4</v>
      </c>
      <c r="CW24">
        <v>54.2</v>
      </c>
      <c r="CX24">
        <v>54.9</v>
      </c>
      <c r="CY24">
        <v>54.4</v>
      </c>
      <c r="CZ24">
        <v>101.3</v>
      </c>
      <c r="DA24">
        <v>162.9</v>
      </c>
      <c r="DB24">
        <v>54.8</v>
      </c>
      <c r="DC24">
        <v>53.7</v>
      </c>
      <c r="DD24">
        <v>54.4</v>
      </c>
      <c r="DE24">
        <v>54.5</v>
      </c>
      <c r="DF24">
        <v>54.4</v>
      </c>
      <c r="DG24">
        <v>0</v>
      </c>
      <c r="DH24">
        <v>0</v>
      </c>
      <c r="DI24">
        <v>0</v>
      </c>
      <c r="DJ24">
        <v>90</v>
      </c>
      <c r="DK24">
        <v>87</v>
      </c>
      <c r="DL24">
        <v>89</v>
      </c>
      <c r="DM24">
        <v>0</v>
      </c>
      <c r="DN24">
        <v>1</v>
      </c>
      <c r="DO24">
        <v>1</v>
      </c>
      <c r="DP24">
        <v>5</v>
      </c>
      <c r="DQ24" t="s">
        <v>121</v>
      </c>
      <c r="DS24">
        <v>76</v>
      </c>
      <c r="DT24">
        <v>87</v>
      </c>
      <c r="DU24">
        <v>-1</v>
      </c>
      <c r="DV24" t="s">
        <v>185</v>
      </c>
      <c r="DW24" t="s">
        <v>240</v>
      </c>
      <c r="DX24">
        <v>175</v>
      </c>
      <c r="DY24">
        <v>2</v>
      </c>
      <c r="DZ24" s="18"/>
      <c r="EA24" s="82">
        <f>(2640/CU24)</f>
        <v>48.798521256931608</v>
      </c>
      <c r="EB24" s="23">
        <f>(1320/CV24)</f>
        <v>24.264705882352942</v>
      </c>
      <c r="EC24" s="109">
        <f>(1650/CX24)</f>
        <v>30.05464480874317</v>
      </c>
      <c r="ED24" s="83">
        <f t="shared" si="0"/>
        <v>54.1</v>
      </c>
      <c r="EE24" s="84">
        <f t="shared" si="1"/>
        <v>54.4</v>
      </c>
      <c r="EF24" s="23">
        <f t="shared" si="2"/>
        <v>54.1</v>
      </c>
      <c r="EG24" s="84">
        <f t="shared" si="3"/>
        <v>54.9</v>
      </c>
      <c r="EH24" s="23">
        <f t="shared" si="4"/>
        <v>54.5</v>
      </c>
      <c r="EI24" s="82">
        <f t="shared" si="5"/>
        <v>54.3</v>
      </c>
      <c r="EJ24" s="25">
        <f t="shared" si="6"/>
        <v>109</v>
      </c>
      <c r="EK24" s="85">
        <f t="shared" si="7"/>
        <v>0.4963302752293578</v>
      </c>
      <c r="EM24" t="str">
        <f>BJ24</f>
        <v>SP</v>
      </c>
    </row>
    <row r="25" spans="1:143" x14ac:dyDescent="0.25">
      <c r="A25" s="22">
        <v>41861</v>
      </c>
      <c r="B25" t="s">
        <v>185</v>
      </c>
      <c r="C25">
        <v>8</v>
      </c>
      <c r="D25">
        <v>8.5</v>
      </c>
      <c r="E25" t="s">
        <v>116</v>
      </c>
      <c r="F25" t="s">
        <v>204</v>
      </c>
      <c r="G25">
        <v>104</v>
      </c>
      <c r="H25">
        <v>2</v>
      </c>
      <c r="J25">
        <v>1</v>
      </c>
      <c r="K25" s="28" t="s">
        <v>228</v>
      </c>
      <c r="L25">
        <v>35</v>
      </c>
      <c r="M25">
        <v>1</v>
      </c>
      <c r="N25">
        <v>8.5</v>
      </c>
      <c r="O25" t="s">
        <v>116</v>
      </c>
      <c r="P25" t="s">
        <v>117</v>
      </c>
      <c r="Q25">
        <v>5</v>
      </c>
      <c r="R25">
        <v>4</v>
      </c>
      <c r="S25">
        <v>23.3</v>
      </c>
      <c r="T25">
        <v>1</v>
      </c>
      <c r="U25">
        <v>2</v>
      </c>
      <c r="V25">
        <v>2</v>
      </c>
      <c r="W25">
        <v>2</v>
      </c>
      <c r="X25">
        <v>2</v>
      </c>
      <c r="Y25">
        <v>1</v>
      </c>
      <c r="Z25">
        <v>2</v>
      </c>
      <c r="AA25">
        <v>1</v>
      </c>
      <c r="AB25">
        <v>2</v>
      </c>
      <c r="AC25">
        <v>2</v>
      </c>
      <c r="AD25">
        <v>2</v>
      </c>
      <c r="AE25">
        <v>2</v>
      </c>
      <c r="AF25">
        <v>1</v>
      </c>
      <c r="AG25">
        <v>2</v>
      </c>
      <c r="AH25">
        <v>1</v>
      </c>
      <c r="AI25">
        <v>2</v>
      </c>
      <c r="AJ25">
        <v>2</v>
      </c>
      <c r="AK25">
        <v>2</v>
      </c>
      <c r="AL25">
        <v>2</v>
      </c>
      <c r="AM25">
        <v>2</v>
      </c>
      <c r="AN25">
        <v>2</v>
      </c>
      <c r="AO25">
        <v>1</v>
      </c>
      <c r="AP25">
        <v>1</v>
      </c>
      <c r="AQ25">
        <v>2</v>
      </c>
      <c r="AR25">
        <v>2</v>
      </c>
      <c r="AS25">
        <v>2.2999999999999998</v>
      </c>
      <c r="AT25">
        <v>3.3</v>
      </c>
      <c r="AU25">
        <v>2.8</v>
      </c>
      <c r="AV25">
        <v>0</v>
      </c>
      <c r="AW25">
        <v>0</v>
      </c>
      <c r="AX25">
        <v>3</v>
      </c>
      <c r="AY25">
        <v>3</v>
      </c>
      <c r="AZ25">
        <v>3</v>
      </c>
      <c r="BA25">
        <v>2</v>
      </c>
      <c r="BB25">
        <v>1</v>
      </c>
      <c r="BC25">
        <v>2</v>
      </c>
      <c r="BD25">
        <v>2</v>
      </c>
      <c r="BE25">
        <v>3</v>
      </c>
      <c r="BF25">
        <v>-9</v>
      </c>
      <c r="BG25">
        <v>1</v>
      </c>
      <c r="BH25">
        <v>67.7</v>
      </c>
      <c r="BI25" t="s">
        <v>118</v>
      </c>
      <c r="BJ25" s="87" t="s">
        <v>116</v>
      </c>
      <c r="BK25">
        <v>2</v>
      </c>
      <c r="BL25">
        <v>2</v>
      </c>
      <c r="BM25">
        <v>2</v>
      </c>
      <c r="BN25">
        <v>2</v>
      </c>
      <c r="BO25">
        <v>2</v>
      </c>
      <c r="BP25">
        <v>2</v>
      </c>
      <c r="BQ25">
        <v>2</v>
      </c>
      <c r="BR25">
        <v>2</v>
      </c>
      <c r="BS25">
        <v>2</v>
      </c>
      <c r="BT25">
        <v>6</v>
      </c>
      <c r="CC25" t="s">
        <v>192</v>
      </c>
      <c r="CD25">
        <v>4</v>
      </c>
      <c r="CE25">
        <v>96</v>
      </c>
      <c r="CF25">
        <v>80</v>
      </c>
      <c r="CG25">
        <v>89</v>
      </c>
      <c r="CH25">
        <v>2</v>
      </c>
      <c r="CI25">
        <v>49.4</v>
      </c>
      <c r="CJ25">
        <v>72.5</v>
      </c>
      <c r="CK25">
        <v>103.8</v>
      </c>
      <c r="CL25" s="81">
        <v>2</v>
      </c>
      <c r="CM25" s="81">
        <v>2</v>
      </c>
      <c r="CN25" s="81">
        <v>2</v>
      </c>
      <c r="CO25" s="81">
        <v>1</v>
      </c>
      <c r="CP25">
        <v>1</v>
      </c>
      <c r="CQ25">
        <v>0.5</v>
      </c>
      <c r="CR25">
        <v>1.5</v>
      </c>
      <c r="CS25">
        <v>0</v>
      </c>
      <c r="CT25">
        <v>163.4</v>
      </c>
      <c r="CU25">
        <v>53.3</v>
      </c>
      <c r="CV25">
        <v>57.3</v>
      </c>
      <c r="CW25">
        <v>54.6</v>
      </c>
      <c r="CX25">
        <v>52.9</v>
      </c>
      <c r="CY25">
        <v>54.1</v>
      </c>
      <c r="CZ25">
        <v>96.9</v>
      </c>
      <c r="DA25">
        <v>163.30000000000001</v>
      </c>
      <c r="DB25">
        <v>53.4</v>
      </c>
      <c r="DC25">
        <v>57.1</v>
      </c>
      <c r="DD25">
        <v>54.6</v>
      </c>
      <c r="DE25">
        <v>52.7</v>
      </c>
      <c r="DF25">
        <v>54.1</v>
      </c>
      <c r="DZ25" s="18"/>
      <c r="EA25" s="82">
        <f>(2640/CU25)</f>
        <v>49.530956848030023</v>
      </c>
      <c r="EB25" s="23">
        <f>(1320/CV25)</f>
        <v>23.036649214659686</v>
      </c>
      <c r="EC25" s="109">
        <f>(1650/CX25)</f>
        <v>31.190926275992439</v>
      </c>
      <c r="ED25" s="83">
        <f t="shared" si="0"/>
        <v>53.3</v>
      </c>
      <c r="EE25" s="84">
        <f t="shared" si="1"/>
        <v>57.3</v>
      </c>
      <c r="EF25" s="23">
        <f t="shared" si="2"/>
        <v>53.3</v>
      </c>
      <c r="EG25" s="84">
        <f t="shared" si="3"/>
        <v>52.9</v>
      </c>
      <c r="EH25" s="23">
        <f t="shared" si="4"/>
        <v>53.099999999999994</v>
      </c>
      <c r="EI25" s="82">
        <f t="shared" si="5"/>
        <v>53.199999999999996</v>
      </c>
      <c r="EJ25" s="25">
        <f t="shared" si="6"/>
        <v>106.19999999999999</v>
      </c>
      <c r="EK25" s="85">
        <f t="shared" si="7"/>
        <v>0.50188323917137478</v>
      </c>
      <c r="EM25" t="str">
        <f>BJ25</f>
        <v>P</v>
      </c>
    </row>
    <row r="26" spans="1:143" x14ac:dyDescent="0.25">
      <c r="A26" s="22">
        <v>41777</v>
      </c>
      <c r="B26" t="s">
        <v>185</v>
      </c>
      <c r="C26">
        <v>9</v>
      </c>
      <c r="D26">
        <v>8.5</v>
      </c>
      <c r="E26" t="s">
        <v>116</v>
      </c>
      <c r="F26" t="s">
        <v>204</v>
      </c>
      <c r="G26">
        <v>106</v>
      </c>
      <c r="H26">
        <v>4</v>
      </c>
      <c r="J26">
        <v>8</v>
      </c>
      <c r="K26" t="s">
        <v>236</v>
      </c>
      <c r="L26">
        <v>184</v>
      </c>
      <c r="M26">
        <v>1</v>
      </c>
      <c r="N26">
        <v>8.5</v>
      </c>
      <c r="O26" t="s">
        <v>116</v>
      </c>
      <c r="P26" t="s">
        <v>117</v>
      </c>
      <c r="Q26">
        <v>4</v>
      </c>
      <c r="R26">
        <v>2</v>
      </c>
      <c r="S26">
        <v>23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2</v>
      </c>
      <c r="AB26">
        <v>2</v>
      </c>
      <c r="AC26">
        <v>2</v>
      </c>
      <c r="AD26">
        <v>1</v>
      </c>
      <c r="AE26">
        <v>2</v>
      </c>
      <c r="AF26">
        <v>3</v>
      </c>
      <c r="AG26">
        <v>1</v>
      </c>
      <c r="AH26">
        <v>2</v>
      </c>
      <c r="AI26">
        <v>1</v>
      </c>
      <c r="AJ26">
        <v>2</v>
      </c>
      <c r="AK26">
        <v>1</v>
      </c>
      <c r="AL26">
        <v>2</v>
      </c>
      <c r="AM26">
        <v>2</v>
      </c>
      <c r="AN26">
        <v>1</v>
      </c>
      <c r="AO26">
        <v>2</v>
      </c>
      <c r="AP26">
        <v>2</v>
      </c>
      <c r="AQ26">
        <v>2</v>
      </c>
      <c r="AR26">
        <v>2</v>
      </c>
      <c r="AS26">
        <v>0.7</v>
      </c>
      <c r="AT26">
        <v>6.5</v>
      </c>
      <c r="AU26">
        <v>0</v>
      </c>
      <c r="AV26">
        <v>1.1000000000000001</v>
      </c>
      <c r="AW26">
        <v>1.7</v>
      </c>
      <c r="AX26">
        <v>1.8</v>
      </c>
      <c r="AY26">
        <v>1.2</v>
      </c>
      <c r="AZ26">
        <v>0</v>
      </c>
      <c r="BA26">
        <v>1</v>
      </c>
      <c r="BB26">
        <v>2</v>
      </c>
      <c r="BC26">
        <v>2</v>
      </c>
      <c r="BD26">
        <v>2</v>
      </c>
      <c r="BE26">
        <v>4</v>
      </c>
      <c r="BF26">
        <v>-11.7</v>
      </c>
      <c r="BG26">
        <v>-2</v>
      </c>
      <c r="BH26">
        <v>67.3</v>
      </c>
      <c r="BI26" t="s">
        <v>118</v>
      </c>
      <c r="BJ26" s="80" t="s">
        <v>118</v>
      </c>
      <c r="BK26">
        <v>1</v>
      </c>
      <c r="BL26">
        <v>2</v>
      </c>
      <c r="BM26">
        <v>1</v>
      </c>
      <c r="BN26">
        <v>2</v>
      </c>
      <c r="BO26">
        <v>2</v>
      </c>
      <c r="BP26">
        <v>1</v>
      </c>
      <c r="BQ26">
        <v>2</v>
      </c>
      <c r="BR26">
        <v>2</v>
      </c>
      <c r="BS26">
        <v>2</v>
      </c>
      <c r="BT26">
        <v>8</v>
      </c>
      <c r="CC26" t="s">
        <v>192</v>
      </c>
      <c r="CD26">
        <v>5</v>
      </c>
      <c r="CE26">
        <v>96</v>
      </c>
      <c r="CF26">
        <v>83</v>
      </c>
      <c r="CG26">
        <v>96</v>
      </c>
      <c r="CH26">
        <v>7</v>
      </c>
      <c r="CI26">
        <v>47.7</v>
      </c>
      <c r="CJ26">
        <v>71.599999999999994</v>
      </c>
      <c r="CK26">
        <v>103.3</v>
      </c>
      <c r="CL26">
        <v>9</v>
      </c>
      <c r="CM26">
        <v>6</v>
      </c>
      <c r="CN26">
        <v>3</v>
      </c>
      <c r="CO26">
        <v>1</v>
      </c>
      <c r="CP26">
        <v>7.3</v>
      </c>
      <c r="CQ26">
        <v>5.0999999999999996</v>
      </c>
      <c r="CR26">
        <v>3</v>
      </c>
      <c r="CS26">
        <v>0</v>
      </c>
      <c r="CT26">
        <v>163.5</v>
      </c>
      <c r="CU26">
        <v>54.1</v>
      </c>
      <c r="CV26">
        <v>56</v>
      </c>
      <c r="CW26">
        <v>54.7</v>
      </c>
      <c r="CX26">
        <v>53.4</v>
      </c>
      <c r="CY26">
        <v>54.3</v>
      </c>
      <c r="CZ26">
        <v>97.6</v>
      </c>
      <c r="DA26">
        <v>162.6</v>
      </c>
      <c r="DB26">
        <v>55.4</v>
      </c>
      <c r="DC26">
        <v>55.2</v>
      </c>
      <c r="DD26">
        <v>55.3</v>
      </c>
      <c r="DE26">
        <v>52.1</v>
      </c>
      <c r="DF26">
        <v>54.3</v>
      </c>
      <c r="DG26">
        <v>6.3</v>
      </c>
      <c r="DH26">
        <v>1.8</v>
      </c>
      <c r="DI26">
        <v>0</v>
      </c>
      <c r="DJ26">
        <v>91</v>
      </c>
      <c r="DK26">
        <v>88</v>
      </c>
      <c r="DL26">
        <v>90</v>
      </c>
      <c r="DM26">
        <v>0</v>
      </c>
      <c r="DN26">
        <v>1</v>
      </c>
      <c r="DO26">
        <v>15</v>
      </c>
      <c r="DP26">
        <v>2</v>
      </c>
      <c r="DQ26" t="s">
        <v>120</v>
      </c>
      <c r="DS26">
        <v>85</v>
      </c>
      <c r="DT26">
        <v>91</v>
      </c>
      <c r="DU26">
        <v>1</v>
      </c>
      <c r="DV26" t="s">
        <v>185</v>
      </c>
      <c r="DW26" t="s">
        <v>241</v>
      </c>
      <c r="DX26">
        <v>29</v>
      </c>
      <c r="DY26">
        <v>3</v>
      </c>
      <c r="DZ26" s="18"/>
      <c r="EA26" s="82">
        <f>(2640/CU26)</f>
        <v>48.798521256931608</v>
      </c>
      <c r="EB26" s="23">
        <f>(1320/CV26)</f>
        <v>23.571428571428573</v>
      </c>
      <c r="EC26" s="109">
        <f>(1650/CX26)</f>
        <v>30.898876404494384</v>
      </c>
      <c r="ED26" s="83">
        <f t="shared" si="0"/>
        <v>54.1</v>
      </c>
      <c r="EE26" s="84">
        <f t="shared" si="1"/>
        <v>55.999999999999993</v>
      </c>
      <c r="EF26" s="23">
        <f t="shared" si="2"/>
        <v>54.1</v>
      </c>
      <c r="EG26" s="84">
        <f t="shared" si="3"/>
        <v>53.4</v>
      </c>
      <c r="EH26" s="23">
        <f t="shared" si="4"/>
        <v>53.75</v>
      </c>
      <c r="EI26" s="82">
        <f t="shared" si="5"/>
        <v>53.924999999999997</v>
      </c>
      <c r="EJ26" s="25">
        <f t="shared" si="6"/>
        <v>107.5</v>
      </c>
      <c r="EK26" s="85">
        <f t="shared" si="7"/>
        <v>0.5032558139534884</v>
      </c>
      <c r="EM26" t="str">
        <f>BJ26</f>
        <v>S</v>
      </c>
    </row>
    <row r="27" spans="1:143" x14ac:dyDescent="0.25">
      <c r="A27" s="22">
        <v>41804</v>
      </c>
      <c r="B27" t="s">
        <v>185</v>
      </c>
      <c r="C27">
        <v>4</v>
      </c>
      <c r="D27">
        <v>8.5</v>
      </c>
      <c r="E27" t="s">
        <v>116</v>
      </c>
      <c r="F27" t="s">
        <v>242</v>
      </c>
      <c r="G27">
        <v>108</v>
      </c>
      <c r="H27">
        <v>4</v>
      </c>
      <c r="J27">
        <v>4</v>
      </c>
      <c r="K27" t="s">
        <v>243</v>
      </c>
      <c r="L27">
        <v>21</v>
      </c>
      <c r="M27">
        <v>5</v>
      </c>
      <c r="N27">
        <v>8.5</v>
      </c>
      <c r="O27" t="s">
        <v>116</v>
      </c>
      <c r="P27" t="s">
        <v>117</v>
      </c>
      <c r="Q27">
        <v>1</v>
      </c>
      <c r="R27">
        <v>3</v>
      </c>
      <c r="S27">
        <v>21.3</v>
      </c>
      <c r="T27">
        <v>1.6</v>
      </c>
      <c r="U27">
        <v>3</v>
      </c>
      <c r="V27">
        <v>3</v>
      </c>
      <c r="W27">
        <v>3</v>
      </c>
      <c r="X27">
        <v>3</v>
      </c>
      <c r="Y27">
        <v>3</v>
      </c>
      <c r="Z27">
        <v>4</v>
      </c>
      <c r="AA27">
        <v>3</v>
      </c>
      <c r="AB27">
        <v>4</v>
      </c>
      <c r="AC27">
        <v>1</v>
      </c>
      <c r="AD27">
        <v>3</v>
      </c>
      <c r="AE27">
        <v>1</v>
      </c>
      <c r="AF27">
        <v>3</v>
      </c>
      <c r="AG27">
        <v>3</v>
      </c>
      <c r="AH27">
        <v>3</v>
      </c>
      <c r="AI27">
        <v>4</v>
      </c>
      <c r="AJ27">
        <v>1</v>
      </c>
      <c r="AK27">
        <v>3</v>
      </c>
      <c r="AL27">
        <v>4</v>
      </c>
      <c r="AM27">
        <v>1</v>
      </c>
      <c r="AN27">
        <v>3</v>
      </c>
      <c r="AO27">
        <v>3</v>
      </c>
      <c r="AP27">
        <v>1</v>
      </c>
      <c r="AQ27">
        <v>2</v>
      </c>
      <c r="AR27">
        <v>3</v>
      </c>
      <c r="AS27">
        <v>16</v>
      </c>
      <c r="AT27">
        <v>0</v>
      </c>
      <c r="AU27">
        <v>5</v>
      </c>
      <c r="AV27">
        <v>1.6</v>
      </c>
      <c r="AW27">
        <v>0</v>
      </c>
      <c r="AX27">
        <v>2.9</v>
      </c>
      <c r="AY27">
        <v>1.4</v>
      </c>
      <c r="AZ27">
        <v>20.8</v>
      </c>
      <c r="BA27">
        <v>3</v>
      </c>
      <c r="BB27">
        <v>3</v>
      </c>
      <c r="BC27">
        <v>1</v>
      </c>
      <c r="BD27">
        <v>3</v>
      </c>
      <c r="BE27">
        <v>4</v>
      </c>
      <c r="BF27">
        <v>-25.5</v>
      </c>
      <c r="BG27">
        <v>-1</v>
      </c>
      <c r="BH27">
        <v>65.900000000000006</v>
      </c>
      <c r="BI27" t="s">
        <v>122</v>
      </c>
      <c r="BJ27" s="88" t="s">
        <v>227</v>
      </c>
      <c r="BK27">
        <v>4</v>
      </c>
      <c r="BL27">
        <v>4</v>
      </c>
      <c r="BM27">
        <v>3</v>
      </c>
      <c r="BN27">
        <v>2</v>
      </c>
      <c r="BO27">
        <v>1</v>
      </c>
      <c r="BP27">
        <v>3</v>
      </c>
      <c r="BQ27">
        <v>3</v>
      </c>
      <c r="BR27">
        <v>2</v>
      </c>
      <c r="BS27">
        <v>2</v>
      </c>
      <c r="BT27">
        <v>6</v>
      </c>
      <c r="CC27" t="s">
        <v>119</v>
      </c>
      <c r="CD27">
        <v>8</v>
      </c>
      <c r="CE27">
        <v>90</v>
      </c>
      <c r="CF27">
        <v>80</v>
      </c>
      <c r="CG27">
        <v>90</v>
      </c>
      <c r="CH27">
        <v>5</v>
      </c>
      <c r="CI27">
        <v>50.5</v>
      </c>
      <c r="CJ27">
        <v>74.3</v>
      </c>
      <c r="CK27">
        <v>103.9</v>
      </c>
      <c r="CL27" s="81">
        <v>1</v>
      </c>
      <c r="CM27" s="81">
        <v>1</v>
      </c>
      <c r="CN27" s="81">
        <v>1</v>
      </c>
      <c r="CO27" s="81">
        <v>1</v>
      </c>
      <c r="CP27" s="81">
        <v>0</v>
      </c>
      <c r="CQ27" s="81">
        <v>0</v>
      </c>
      <c r="CR27" s="81">
        <v>0</v>
      </c>
      <c r="CS27">
        <v>0</v>
      </c>
      <c r="CT27">
        <v>163.5</v>
      </c>
      <c r="CU27">
        <v>52.3</v>
      </c>
      <c r="CV27">
        <v>55.5</v>
      </c>
      <c r="CW27">
        <v>53.3</v>
      </c>
      <c r="CX27">
        <v>55.7</v>
      </c>
      <c r="CY27">
        <v>54</v>
      </c>
      <c r="CZ27">
        <v>104.6</v>
      </c>
      <c r="DA27">
        <v>163.5</v>
      </c>
      <c r="DB27">
        <v>52.3</v>
      </c>
      <c r="DC27">
        <v>55.5</v>
      </c>
      <c r="DD27">
        <v>53.3</v>
      </c>
      <c r="DE27">
        <v>55.7</v>
      </c>
      <c r="DF27">
        <v>54</v>
      </c>
      <c r="DG27">
        <v>0</v>
      </c>
      <c r="DH27">
        <v>0</v>
      </c>
      <c r="DI27">
        <v>0</v>
      </c>
      <c r="DJ27">
        <v>91</v>
      </c>
      <c r="DK27">
        <v>87</v>
      </c>
      <c r="DL27">
        <v>90</v>
      </c>
      <c r="DM27">
        <v>0</v>
      </c>
      <c r="DN27">
        <v>1</v>
      </c>
      <c r="DO27">
        <v>12</v>
      </c>
      <c r="DP27">
        <v>3</v>
      </c>
      <c r="DQ27" t="s">
        <v>120</v>
      </c>
      <c r="DS27">
        <v>84</v>
      </c>
      <c r="DT27">
        <v>93</v>
      </c>
      <c r="DU27">
        <v>2</v>
      </c>
      <c r="DV27" t="s">
        <v>185</v>
      </c>
      <c r="DW27" t="s">
        <v>235</v>
      </c>
      <c r="DX27">
        <v>38</v>
      </c>
      <c r="DY27">
        <v>1</v>
      </c>
      <c r="DZ27" s="18"/>
      <c r="EA27" s="82">
        <f>(2640/CU27)</f>
        <v>50.478011472275334</v>
      </c>
      <c r="EB27" s="23">
        <f>(1320/CV27)</f>
        <v>23.783783783783782</v>
      </c>
      <c r="EC27" s="109">
        <f>(1650/CX27)</f>
        <v>29.622980251346497</v>
      </c>
      <c r="ED27" s="83">
        <f t="shared" si="0"/>
        <v>52.300000000000004</v>
      </c>
      <c r="EE27" s="84">
        <f t="shared" si="1"/>
        <v>55.5</v>
      </c>
      <c r="EF27" s="23">
        <f t="shared" si="2"/>
        <v>52.300000000000004</v>
      </c>
      <c r="EG27" s="84">
        <f t="shared" si="3"/>
        <v>55.7</v>
      </c>
      <c r="EH27" s="23">
        <f t="shared" si="4"/>
        <v>54</v>
      </c>
      <c r="EI27" s="82">
        <f t="shared" si="5"/>
        <v>53.150000000000006</v>
      </c>
      <c r="EJ27" s="25">
        <f t="shared" si="6"/>
        <v>108</v>
      </c>
      <c r="EK27" s="85">
        <f t="shared" si="7"/>
        <v>0.48425925925925928</v>
      </c>
      <c r="EM27" t="str">
        <f>BJ27</f>
        <v xml:space="preserve">E </v>
      </c>
    </row>
    <row r="28" spans="1:143" x14ac:dyDescent="0.25">
      <c r="A28" s="22">
        <v>41843</v>
      </c>
      <c r="B28" t="s">
        <v>185</v>
      </c>
      <c r="C28">
        <v>2</v>
      </c>
      <c r="D28">
        <v>8.5</v>
      </c>
      <c r="E28" t="s">
        <v>116</v>
      </c>
      <c r="F28" t="s">
        <v>212</v>
      </c>
      <c r="G28">
        <v>98</v>
      </c>
      <c r="H28">
        <v>5</v>
      </c>
      <c r="J28">
        <v>6</v>
      </c>
      <c r="K28" t="s">
        <v>239</v>
      </c>
      <c r="L28">
        <v>38</v>
      </c>
      <c r="M28">
        <v>1</v>
      </c>
      <c r="N28">
        <v>8.5</v>
      </c>
      <c r="O28" t="s">
        <v>116</v>
      </c>
      <c r="P28" t="s">
        <v>117</v>
      </c>
      <c r="Q28">
        <v>4</v>
      </c>
      <c r="R28">
        <v>1</v>
      </c>
      <c r="S28">
        <v>23.3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2</v>
      </c>
      <c r="AB28">
        <v>1</v>
      </c>
      <c r="AC28">
        <v>2</v>
      </c>
      <c r="AD28">
        <v>1</v>
      </c>
      <c r="AE28">
        <v>4</v>
      </c>
      <c r="AF28">
        <v>3</v>
      </c>
      <c r="AG28">
        <v>1</v>
      </c>
      <c r="AH28">
        <v>5</v>
      </c>
      <c r="AI28">
        <v>1</v>
      </c>
      <c r="AJ28">
        <v>2</v>
      </c>
      <c r="AK28">
        <v>1</v>
      </c>
      <c r="AL28">
        <v>1</v>
      </c>
      <c r="AM28">
        <v>3</v>
      </c>
      <c r="AN28">
        <v>1</v>
      </c>
      <c r="AO28">
        <v>1</v>
      </c>
      <c r="AP28">
        <v>2</v>
      </c>
      <c r="AQ28">
        <v>2</v>
      </c>
      <c r="AR28">
        <v>2</v>
      </c>
      <c r="AS28">
        <v>0</v>
      </c>
      <c r="AT28">
        <v>6</v>
      </c>
      <c r="AU28">
        <v>0</v>
      </c>
      <c r="AV28">
        <v>0</v>
      </c>
      <c r="AW28">
        <v>0.8</v>
      </c>
      <c r="AX28">
        <v>1.3</v>
      </c>
      <c r="AY28">
        <v>0.8</v>
      </c>
      <c r="AZ28">
        <v>0</v>
      </c>
      <c r="BA28">
        <v>1</v>
      </c>
      <c r="BB28">
        <v>1</v>
      </c>
      <c r="BC28">
        <v>4</v>
      </c>
      <c r="BD28">
        <v>2</v>
      </c>
      <c r="BE28">
        <v>5</v>
      </c>
      <c r="BF28">
        <v>-10.4</v>
      </c>
      <c r="BG28">
        <v>1</v>
      </c>
      <c r="BH28">
        <v>67.099999999999994</v>
      </c>
      <c r="BI28" t="s">
        <v>118</v>
      </c>
      <c r="BJ28" s="80" t="s">
        <v>112</v>
      </c>
      <c r="BK28">
        <v>1</v>
      </c>
      <c r="BL28">
        <v>1</v>
      </c>
      <c r="BM28">
        <v>1</v>
      </c>
      <c r="BN28">
        <v>2</v>
      </c>
      <c r="BO28">
        <v>2</v>
      </c>
      <c r="BP28">
        <v>1</v>
      </c>
      <c r="BQ28">
        <v>1</v>
      </c>
      <c r="BR28">
        <v>2</v>
      </c>
      <c r="BS28">
        <v>2</v>
      </c>
      <c r="BT28">
        <v>1.8</v>
      </c>
      <c r="CC28" t="s">
        <v>192</v>
      </c>
      <c r="CD28">
        <v>5</v>
      </c>
      <c r="CE28">
        <v>95</v>
      </c>
      <c r="CF28">
        <v>84</v>
      </c>
      <c r="CG28">
        <v>98</v>
      </c>
      <c r="CH28">
        <v>4</v>
      </c>
      <c r="CI28">
        <v>47.7</v>
      </c>
      <c r="CJ28">
        <v>72.3</v>
      </c>
      <c r="CK28">
        <v>103</v>
      </c>
      <c r="CL28">
        <v>7</v>
      </c>
      <c r="CM28">
        <v>2</v>
      </c>
      <c r="CN28">
        <v>1</v>
      </c>
      <c r="CO28">
        <v>1</v>
      </c>
      <c r="CP28">
        <v>6.1</v>
      </c>
      <c r="CQ28">
        <v>0.2</v>
      </c>
      <c r="CR28">
        <v>0</v>
      </c>
      <c r="CS28">
        <v>0</v>
      </c>
      <c r="CT28">
        <v>163.69999999999999</v>
      </c>
      <c r="CU28">
        <v>54.3</v>
      </c>
      <c r="CV28">
        <v>55.7</v>
      </c>
      <c r="CW28">
        <v>54.8</v>
      </c>
      <c r="CX28">
        <v>53.8</v>
      </c>
      <c r="CY28">
        <v>54.5</v>
      </c>
      <c r="CZ28">
        <v>98.3</v>
      </c>
      <c r="DA28">
        <v>162.80000000000001</v>
      </c>
      <c r="DB28">
        <v>55.4</v>
      </c>
      <c r="DC28">
        <v>53.7</v>
      </c>
      <c r="DD28">
        <v>54.8</v>
      </c>
      <c r="DE28">
        <v>53.8</v>
      </c>
      <c r="DF28">
        <v>54.5</v>
      </c>
      <c r="DG28">
        <v>5</v>
      </c>
      <c r="DH28">
        <v>5</v>
      </c>
      <c r="DI28">
        <v>7.7</v>
      </c>
      <c r="DJ28">
        <v>90</v>
      </c>
      <c r="DK28">
        <v>88</v>
      </c>
      <c r="DL28">
        <v>89</v>
      </c>
      <c r="DM28">
        <v>2</v>
      </c>
      <c r="DN28">
        <v>2</v>
      </c>
      <c r="DO28">
        <v>30</v>
      </c>
      <c r="DP28">
        <v>1</v>
      </c>
      <c r="DQ28" t="s">
        <v>206</v>
      </c>
      <c r="DR28">
        <v>53</v>
      </c>
      <c r="DS28">
        <v>81</v>
      </c>
      <c r="DT28">
        <v>99</v>
      </c>
      <c r="DU28">
        <v>1</v>
      </c>
      <c r="DV28" t="s">
        <v>185</v>
      </c>
      <c r="DW28" t="s">
        <v>189</v>
      </c>
      <c r="DX28">
        <v>34</v>
      </c>
      <c r="DY28">
        <v>1</v>
      </c>
      <c r="DZ28" s="18"/>
      <c r="EA28" s="82">
        <f>(2640/CU28)</f>
        <v>48.618784530386741</v>
      </c>
      <c r="EB28" s="23">
        <f>(1320/CV28)</f>
        <v>23.698384201077197</v>
      </c>
      <c r="EC28" s="109">
        <f>(1650/CX28)</f>
        <v>30.669144981412639</v>
      </c>
      <c r="ED28" s="83">
        <f t="shared" si="0"/>
        <v>54.3</v>
      </c>
      <c r="EE28" s="84">
        <f t="shared" si="1"/>
        <v>55.7</v>
      </c>
      <c r="EF28" s="23">
        <f t="shared" si="2"/>
        <v>54.3</v>
      </c>
      <c r="EG28" s="84">
        <f t="shared" si="3"/>
        <v>53.8</v>
      </c>
      <c r="EH28" s="23">
        <f t="shared" si="4"/>
        <v>54.05</v>
      </c>
      <c r="EI28" s="82">
        <f t="shared" si="5"/>
        <v>54.174999999999997</v>
      </c>
      <c r="EJ28" s="25">
        <f t="shared" si="6"/>
        <v>108.1</v>
      </c>
      <c r="EK28" s="85">
        <f t="shared" si="7"/>
        <v>0.50231267345050878</v>
      </c>
      <c r="EM28" t="str">
        <f>BJ28</f>
        <v>EP</v>
      </c>
    </row>
    <row r="29" spans="1:143" x14ac:dyDescent="0.25">
      <c r="A29" s="22">
        <v>41777</v>
      </c>
      <c r="B29" t="s">
        <v>185</v>
      </c>
      <c r="C29">
        <v>8</v>
      </c>
      <c r="D29">
        <v>8.5</v>
      </c>
      <c r="E29" t="s">
        <v>116</v>
      </c>
      <c r="F29" t="s">
        <v>186</v>
      </c>
      <c r="G29">
        <v>91</v>
      </c>
      <c r="H29">
        <v>2</v>
      </c>
      <c r="J29">
        <v>2</v>
      </c>
      <c r="K29" t="s">
        <v>187</v>
      </c>
      <c r="L29">
        <v>29</v>
      </c>
      <c r="M29">
        <v>4</v>
      </c>
      <c r="N29">
        <v>8.5</v>
      </c>
      <c r="O29" t="s">
        <v>116</v>
      </c>
      <c r="P29" t="s">
        <v>117</v>
      </c>
      <c r="Q29">
        <v>2</v>
      </c>
      <c r="R29">
        <v>2</v>
      </c>
      <c r="S29">
        <v>24.3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2</v>
      </c>
      <c r="AA29">
        <v>1</v>
      </c>
      <c r="AB29">
        <v>2</v>
      </c>
      <c r="AC29">
        <v>1</v>
      </c>
      <c r="AD29">
        <v>1</v>
      </c>
      <c r="AE29">
        <v>1</v>
      </c>
      <c r="AF29">
        <v>1</v>
      </c>
      <c r="AG29">
        <v>2</v>
      </c>
      <c r="AH29">
        <v>1</v>
      </c>
      <c r="AI29">
        <v>1</v>
      </c>
      <c r="AJ29">
        <v>1</v>
      </c>
      <c r="AK29">
        <v>1</v>
      </c>
      <c r="AL29">
        <v>2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2.5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1</v>
      </c>
      <c r="BC29">
        <v>1</v>
      </c>
      <c r="BD29">
        <v>1</v>
      </c>
      <c r="BE29">
        <v>2</v>
      </c>
      <c r="BF29">
        <v>-22.5</v>
      </c>
      <c r="BG29">
        <v>2</v>
      </c>
      <c r="BH29">
        <v>66</v>
      </c>
      <c r="BI29" t="s">
        <v>122</v>
      </c>
      <c r="BJ29" s="80" t="s">
        <v>113</v>
      </c>
      <c r="BK29">
        <v>2</v>
      </c>
      <c r="BL29">
        <v>2</v>
      </c>
      <c r="BM29">
        <v>1</v>
      </c>
      <c r="BN29">
        <v>1</v>
      </c>
      <c r="BO29">
        <v>1</v>
      </c>
      <c r="BP29">
        <v>1</v>
      </c>
      <c r="BQ29">
        <v>1</v>
      </c>
      <c r="BR29">
        <v>1</v>
      </c>
      <c r="BS29">
        <v>1</v>
      </c>
      <c r="BT29">
        <v>1.6</v>
      </c>
      <c r="CC29" t="s">
        <v>119</v>
      </c>
      <c r="CD29">
        <v>3</v>
      </c>
      <c r="CE29">
        <v>91</v>
      </c>
      <c r="CF29">
        <v>84</v>
      </c>
      <c r="CG29">
        <v>100</v>
      </c>
      <c r="CH29">
        <v>10</v>
      </c>
      <c r="CI29">
        <v>48.7</v>
      </c>
      <c r="CJ29">
        <v>73.099999999999994</v>
      </c>
      <c r="CK29">
        <v>103.1</v>
      </c>
      <c r="CL29" s="81">
        <v>7</v>
      </c>
      <c r="CM29" s="81">
        <v>5</v>
      </c>
      <c r="CN29" s="81">
        <v>1</v>
      </c>
      <c r="CO29" s="81">
        <v>1</v>
      </c>
      <c r="CP29" s="81">
        <v>4.5999999999999996</v>
      </c>
      <c r="CQ29" s="81">
        <v>2.5</v>
      </c>
      <c r="CR29" s="81">
        <v>0</v>
      </c>
      <c r="CS29">
        <v>0</v>
      </c>
      <c r="CT29">
        <v>163.9</v>
      </c>
      <c r="CU29">
        <v>53.4</v>
      </c>
      <c r="CV29">
        <v>54.8</v>
      </c>
      <c r="CW29">
        <v>53.9</v>
      </c>
      <c r="CX29">
        <v>55.7</v>
      </c>
      <c r="CY29">
        <v>54.4</v>
      </c>
      <c r="CZ29">
        <v>103.3</v>
      </c>
      <c r="DA29">
        <v>163.30000000000001</v>
      </c>
      <c r="DB29">
        <v>54.2</v>
      </c>
      <c r="DC29">
        <v>54.1</v>
      </c>
      <c r="DD29">
        <v>54.2</v>
      </c>
      <c r="DE29">
        <v>55</v>
      </c>
      <c r="DF29">
        <v>54.4</v>
      </c>
      <c r="DG29">
        <v>1</v>
      </c>
      <c r="DH29">
        <v>0</v>
      </c>
      <c r="DI29">
        <v>1.4</v>
      </c>
      <c r="DJ29">
        <v>91</v>
      </c>
      <c r="DK29">
        <v>87</v>
      </c>
      <c r="DL29">
        <v>90</v>
      </c>
      <c r="DM29">
        <v>0.9</v>
      </c>
      <c r="DN29">
        <v>2</v>
      </c>
      <c r="DO29">
        <v>1</v>
      </c>
      <c r="DP29">
        <v>8</v>
      </c>
      <c r="DQ29" t="s">
        <v>121</v>
      </c>
      <c r="DS29">
        <v>82</v>
      </c>
      <c r="DT29">
        <v>93</v>
      </c>
      <c r="DV29" t="s">
        <v>185</v>
      </c>
      <c r="DW29" t="s">
        <v>240</v>
      </c>
      <c r="DX29">
        <v>184</v>
      </c>
      <c r="DY29">
        <v>2</v>
      </c>
      <c r="DZ29" s="18"/>
      <c r="EA29" s="82">
        <f>(2640/CU29)</f>
        <v>49.438202247191015</v>
      </c>
      <c r="EB29" s="23">
        <f>(1320/CV29)</f>
        <v>24.087591240875913</v>
      </c>
      <c r="EC29" s="109">
        <f>(1650/CX29)</f>
        <v>29.622980251346497</v>
      </c>
      <c r="ED29" s="83">
        <f t="shared" si="0"/>
        <v>53.4</v>
      </c>
      <c r="EE29" s="84">
        <f t="shared" si="1"/>
        <v>54.8</v>
      </c>
      <c r="EF29" s="23">
        <f t="shared" si="2"/>
        <v>53.4</v>
      </c>
      <c r="EG29" s="84">
        <f t="shared" si="3"/>
        <v>55.7</v>
      </c>
      <c r="EH29" s="23">
        <f t="shared" si="4"/>
        <v>54.55</v>
      </c>
      <c r="EI29" s="82">
        <f t="shared" si="5"/>
        <v>53.974999999999994</v>
      </c>
      <c r="EJ29" s="25">
        <f t="shared" si="6"/>
        <v>109.1</v>
      </c>
      <c r="EK29" s="85">
        <f t="shared" si="7"/>
        <v>0.48945921173235563</v>
      </c>
      <c r="EM29" t="str">
        <f>BJ29</f>
        <v>SP</v>
      </c>
    </row>
    <row r="30" spans="1:143" x14ac:dyDescent="0.25">
      <c r="A30" s="22">
        <v>41833</v>
      </c>
      <c r="B30" t="s">
        <v>185</v>
      </c>
      <c r="C30">
        <v>8</v>
      </c>
      <c r="D30">
        <v>8.5</v>
      </c>
      <c r="E30" t="s">
        <v>116</v>
      </c>
      <c r="F30" t="s">
        <v>244</v>
      </c>
      <c r="G30">
        <v>101</v>
      </c>
      <c r="H30">
        <v>2</v>
      </c>
      <c r="J30">
        <v>6</v>
      </c>
      <c r="K30" t="s">
        <v>187</v>
      </c>
      <c r="L30">
        <v>28</v>
      </c>
      <c r="M30">
        <v>2</v>
      </c>
      <c r="N30">
        <v>8.5</v>
      </c>
      <c r="O30" t="s">
        <v>116</v>
      </c>
      <c r="P30" t="s">
        <v>117</v>
      </c>
      <c r="Q30">
        <v>2</v>
      </c>
      <c r="R30">
        <v>2</v>
      </c>
      <c r="S30">
        <v>24.3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2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2</v>
      </c>
      <c r="AH30">
        <v>1</v>
      </c>
      <c r="AI30">
        <v>2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2</v>
      </c>
      <c r="AP30">
        <v>1</v>
      </c>
      <c r="AQ30">
        <v>1</v>
      </c>
      <c r="AR30">
        <v>1</v>
      </c>
      <c r="AS30">
        <v>0</v>
      </c>
      <c r="AT30">
        <v>0</v>
      </c>
      <c r="AU30">
        <v>0</v>
      </c>
      <c r="AV30">
        <v>1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1</v>
      </c>
      <c r="BC30">
        <v>1</v>
      </c>
      <c r="BD30">
        <v>1</v>
      </c>
      <c r="BE30">
        <v>2</v>
      </c>
      <c r="BF30">
        <v>-28</v>
      </c>
      <c r="BG30">
        <v>2</v>
      </c>
      <c r="BH30">
        <v>65.2</v>
      </c>
      <c r="BI30" t="s">
        <v>122</v>
      </c>
      <c r="BJ30" s="80" t="s">
        <v>112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2</v>
      </c>
      <c r="CC30" t="s">
        <v>119</v>
      </c>
      <c r="CD30">
        <v>3</v>
      </c>
      <c r="CE30">
        <v>91</v>
      </c>
      <c r="CF30">
        <v>85</v>
      </c>
      <c r="CG30">
        <v>99</v>
      </c>
      <c r="CH30">
        <v>3</v>
      </c>
      <c r="CI30">
        <v>48.9</v>
      </c>
      <c r="CJ30">
        <v>73.7</v>
      </c>
      <c r="CK30">
        <v>102.8</v>
      </c>
      <c r="CL30" s="81">
        <v>3</v>
      </c>
      <c r="CM30" s="81">
        <v>3</v>
      </c>
      <c r="CN30" s="81">
        <v>2</v>
      </c>
      <c r="CO30" s="81">
        <v>1</v>
      </c>
      <c r="CP30" s="81">
        <v>1</v>
      </c>
      <c r="CQ30" s="81">
        <v>1.5</v>
      </c>
      <c r="CR30" s="81">
        <v>0.5</v>
      </c>
      <c r="CS30">
        <v>0</v>
      </c>
      <c r="CT30">
        <v>164</v>
      </c>
      <c r="CU30">
        <v>53.8</v>
      </c>
      <c r="CV30">
        <v>53.1</v>
      </c>
      <c r="CW30">
        <v>53.6</v>
      </c>
      <c r="CX30">
        <v>57.1</v>
      </c>
      <c r="CY30">
        <v>54.6</v>
      </c>
      <c r="CZ30">
        <v>106.7</v>
      </c>
      <c r="DA30">
        <v>163.9</v>
      </c>
      <c r="DB30">
        <v>54</v>
      </c>
      <c r="DC30">
        <v>53.2</v>
      </c>
      <c r="DD30">
        <v>53.7</v>
      </c>
      <c r="DE30">
        <v>56.7</v>
      </c>
      <c r="DF30">
        <v>54.6</v>
      </c>
      <c r="DG30">
        <v>13.5</v>
      </c>
      <c r="DH30">
        <v>14.5</v>
      </c>
      <c r="DI30">
        <v>5.9</v>
      </c>
      <c r="DJ30">
        <v>91</v>
      </c>
      <c r="DK30">
        <v>87</v>
      </c>
      <c r="DL30">
        <v>90</v>
      </c>
      <c r="DM30">
        <v>1.4</v>
      </c>
      <c r="DN30">
        <v>3</v>
      </c>
      <c r="DO30">
        <v>19</v>
      </c>
      <c r="DP30">
        <v>2</v>
      </c>
      <c r="DQ30" t="s">
        <v>220</v>
      </c>
      <c r="DS30">
        <v>92</v>
      </c>
      <c r="DT30">
        <v>97</v>
      </c>
      <c r="DU30">
        <v>2</v>
      </c>
      <c r="DV30" t="s">
        <v>185</v>
      </c>
      <c r="DW30" t="s">
        <v>193</v>
      </c>
      <c r="DX30">
        <v>13</v>
      </c>
      <c r="DY30">
        <v>3</v>
      </c>
      <c r="DZ30" s="18"/>
      <c r="EA30" s="82">
        <f>(2640/CU30)</f>
        <v>49.070631970260223</v>
      </c>
      <c r="EB30" s="23">
        <f>(1320/CV30)</f>
        <v>24.858757062146893</v>
      </c>
      <c r="EC30" s="109">
        <f>(1650/CX30)</f>
        <v>28.896672504378284</v>
      </c>
      <c r="ED30" s="83">
        <f t="shared" si="0"/>
        <v>53.8</v>
      </c>
      <c r="EE30" s="84">
        <f t="shared" si="1"/>
        <v>53.1</v>
      </c>
      <c r="EF30" s="23">
        <f t="shared" si="2"/>
        <v>53.8</v>
      </c>
      <c r="EG30" s="84">
        <f t="shared" si="3"/>
        <v>57.1</v>
      </c>
      <c r="EH30" s="23">
        <f t="shared" si="4"/>
        <v>55.45</v>
      </c>
      <c r="EI30" s="82">
        <f t="shared" si="5"/>
        <v>54.625</v>
      </c>
      <c r="EJ30" s="25">
        <f t="shared" si="6"/>
        <v>110.9</v>
      </c>
      <c r="EK30" s="85">
        <f t="shared" si="7"/>
        <v>0.48512173128944991</v>
      </c>
      <c r="EM30" t="str">
        <f>BJ30</f>
        <v>EP</v>
      </c>
    </row>
    <row r="31" spans="1:143" x14ac:dyDescent="0.25">
      <c r="A31" s="22">
        <v>41769</v>
      </c>
      <c r="B31" t="s">
        <v>185</v>
      </c>
      <c r="C31">
        <v>9</v>
      </c>
      <c r="D31">
        <v>8.5</v>
      </c>
      <c r="E31" t="s">
        <v>116</v>
      </c>
      <c r="F31" t="s">
        <v>221</v>
      </c>
      <c r="G31">
        <v>105</v>
      </c>
      <c r="H31">
        <v>7</v>
      </c>
      <c r="J31">
        <v>4</v>
      </c>
      <c r="K31" t="s">
        <v>222</v>
      </c>
      <c r="L31">
        <v>13</v>
      </c>
      <c r="M31">
        <v>8</v>
      </c>
      <c r="N31">
        <v>8.5</v>
      </c>
      <c r="O31" t="s">
        <v>116</v>
      </c>
      <c r="P31" t="s">
        <v>117</v>
      </c>
      <c r="Q31">
        <v>6</v>
      </c>
      <c r="R31">
        <v>5</v>
      </c>
      <c r="S31">
        <v>13</v>
      </c>
      <c r="T31">
        <v>4</v>
      </c>
      <c r="U31">
        <v>4</v>
      </c>
      <c r="V31">
        <v>3</v>
      </c>
      <c r="W31">
        <v>4</v>
      </c>
      <c r="X31">
        <v>4</v>
      </c>
      <c r="Y31">
        <v>5</v>
      </c>
      <c r="Z31">
        <v>5</v>
      </c>
      <c r="AA31">
        <v>4</v>
      </c>
      <c r="AB31">
        <v>4</v>
      </c>
      <c r="AC31">
        <v>3</v>
      </c>
      <c r="AD31">
        <v>5</v>
      </c>
      <c r="AE31">
        <v>3</v>
      </c>
      <c r="AF31">
        <v>6</v>
      </c>
      <c r="AG31">
        <v>4</v>
      </c>
      <c r="AH31">
        <v>7</v>
      </c>
      <c r="AI31">
        <v>4</v>
      </c>
      <c r="AJ31">
        <v>3</v>
      </c>
      <c r="AK31">
        <v>5</v>
      </c>
      <c r="AL31">
        <v>4</v>
      </c>
      <c r="AM31">
        <v>3</v>
      </c>
      <c r="AN31">
        <v>5</v>
      </c>
      <c r="AO31">
        <v>2</v>
      </c>
      <c r="AP31">
        <v>2</v>
      </c>
      <c r="AQ31">
        <v>5</v>
      </c>
      <c r="AR31">
        <v>5</v>
      </c>
      <c r="AS31">
        <v>12.5</v>
      </c>
      <c r="AT31">
        <v>5.8</v>
      </c>
      <c r="AU31">
        <v>2.5</v>
      </c>
      <c r="AV31">
        <v>0.8</v>
      </c>
      <c r="AW31">
        <v>1.2</v>
      </c>
      <c r="AX31">
        <v>1.8</v>
      </c>
      <c r="AY31">
        <v>1.2</v>
      </c>
      <c r="AZ31">
        <v>5.7</v>
      </c>
      <c r="BA31">
        <v>4</v>
      </c>
      <c r="BB31">
        <v>4</v>
      </c>
      <c r="BC31">
        <v>3</v>
      </c>
      <c r="BD31">
        <v>4</v>
      </c>
      <c r="BE31">
        <v>7</v>
      </c>
      <c r="BF31">
        <v>-17.5</v>
      </c>
      <c r="BH31">
        <v>66.7</v>
      </c>
      <c r="BI31" t="s">
        <v>122</v>
      </c>
      <c r="BJ31" s="27" t="s">
        <v>118</v>
      </c>
      <c r="BK31">
        <v>5</v>
      </c>
      <c r="BL31">
        <v>4</v>
      </c>
      <c r="BM31">
        <v>5</v>
      </c>
      <c r="BN31">
        <v>3</v>
      </c>
      <c r="BO31">
        <v>4</v>
      </c>
      <c r="BP31">
        <v>3</v>
      </c>
      <c r="BQ31">
        <v>6</v>
      </c>
      <c r="BR31">
        <v>5</v>
      </c>
      <c r="BS31">
        <v>3</v>
      </c>
      <c r="BT31">
        <v>15</v>
      </c>
      <c r="CC31" t="s">
        <v>192</v>
      </c>
      <c r="CD31">
        <v>6</v>
      </c>
      <c r="CE31">
        <v>90</v>
      </c>
      <c r="CF31">
        <v>84</v>
      </c>
      <c r="CG31">
        <v>94</v>
      </c>
      <c r="CH31">
        <v>-2</v>
      </c>
      <c r="CI31">
        <v>48.4</v>
      </c>
      <c r="CJ31">
        <v>72.5</v>
      </c>
      <c r="CK31">
        <v>103.1</v>
      </c>
      <c r="CL31" s="81">
        <v>10</v>
      </c>
      <c r="CM31" s="81">
        <v>6</v>
      </c>
      <c r="CN31" s="81">
        <v>1</v>
      </c>
      <c r="CO31" s="81">
        <v>1</v>
      </c>
      <c r="CP31">
        <v>7.9</v>
      </c>
      <c r="CQ31">
        <v>3</v>
      </c>
      <c r="CR31">
        <v>0</v>
      </c>
      <c r="CS31">
        <v>0</v>
      </c>
      <c r="CT31">
        <v>164.4</v>
      </c>
      <c r="CU31">
        <v>53.2</v>
      </c>
      <c r="CV31">
        <v>56.5</v>
      </c>
      <c r="CW31">
        <v>54.3</v>
      </c>
      <c r="CX31">
        <v>54.7</v>
      </c>
      <c r="CY31">
        <v>54.4</v>
      </c>
      <c r="CZ31">
        <v>100.8</v>
      </c>
      <c r="DA31">
        <v>163.19999999999999</v>
      </c>
      <c r="DB31">
        <v>54.6</v>
      </c>
      <c r="DC31">
        <v>54.8</v>
      </c>
      <c r="DD31">
        <v>54.6</v>
      </c>
      <c r="DE31">
        <v>53.9</v>
      </c>
      <c r="DF31">
        <v>54.4</v>
      </c>
      <c r="DG31">
        <v>6</v>
      </c>
      <c r="DH31">
        <v>10.1</v>
      </c>
      <c r="DI31">
        <v>3.3</v>
      </c>
      <c r="DJ31">
        <v>90</v>
      </c>
      <c r="DK31">
        <v>88</v>
      </c>
      <c r="DL31">
        <v>90</v>
      </c>
      <c r="DM31">
        <v>1.4</v>
      </c>
      <c r="DN31">
        <v>3</v>
      </c>
      <c r="DO31">
        <v>0</v>
      </c>
      <c r="DP31">
        <v>6</v>
      </c>
      <c r="DQ31" t="s">
        <v>121</v>
      </c>
      <c r="DS31">
        <v>90</v>
      </c>
      <c r="DT31">
        <v>95</v>
      </c>
      <c r="DU31">
        <v>-2</v>
      </c>
      <c r="DV31" t="s">
        <v>185</v>
      </c>
      <c r="DW31" t="s">
        <v>218</v>
      </c>
      <c r="DX31">
        <v>24</v>
      </c>
      <c r="DY31">
        <v>2</v>
      </c>
      <c r="DZ31" s="18"/>
      <c r="EA31" s="82">
        <f>(2640/CU31)</f>
        <v>49.624060150375939</v>
      </c>
      <c r="EB31" s="23">
        <f>(1320/CV31)</f>
        <v>23.36283185840708</v>
      </c>
      <c r="EC31" s="109">
        <f>(1650/CX31)</f>
        <v>30.164533820840948</v>
      </c>
      <c r="ED31" s="83">
        <f t="shared" si="0"/>
        <v>53.2</v>
      </c>
      <c r="EE31" s="84">
        <f t="shared" si="1"/>
        <v>56.5</v>
      </c>
      <c r="EF31" s="23">
        <f t="shared" si="2"/>
        <v>53.2</v>
      </c>
      <c r="EG31" s="84">
        <f t="shared" si="3"/>
        <v>54.7</v>
      </c>
      <c r="EH31" s="23">
        <f t="shared" si="4"/>
        <v>53.95</v>
      </c>
      <c r="EI31" s="82">
        <f t="shared" si="5"/>
        <v>53.575000000000003</v>
      </c>
      <c r="EJ31" s="25">
        <f t="shared" si="6"/>
        <v>107.9</v>
      </c>
      <c r="EK31" s="85">
        <f t="shared" si="7"/>
        <v>0.49304911955514363</v>
      </c>
      <c r="EM31" t="str">
        <f>BJ31</f>
        <v>S</v>
      </c>
    </row>
    <row r="32" spans="1:143" x14ac:dyDescent="0.25">
      <c r="A32" s="22">
        <v>41769</v>
      </c>
      <c r="B32" t="s">
        <v>185</v>
      </c>
      <c r="C32">
        <v>9</v>
      </c>
      <c r="D32">
        <v>8.5</v>
      </c>
      <c r="E32" t="s">
        <v>116</v>
      </c>
      <c r="F32" t="s">
        <v>221</v>
      </c>
      <c r="G32">
        <v>105</v>
      </c>
      <c r="H32">
        <v>7</v>
      </c>
      <c r="J32">
        <v>4</v>
      </c>
      <c r="K32" t="s">
        <v>222</v>
      </c>
      <c r="L32">
        <v>13</v>
      </c>
      <c r="M32">
        <v>7</v>
      </c>
      <c r="N32">
        <v>8.5</v>
      </c>
      <c r="O32" t="s">
        <v>116</v>
      </c>
      <c r="P32" t="s">
        <v>117</v>
      </c>
      <c r="Q32">
        <v>6</v>
      </c>
      <c r="R32">
        <v>5</v>
      </c>
      <c r="S32">
        <v>13</v>
      </c>
      <c r="T32">
        <v>4</v>
      </c>
      <c r="U32">
        <v>4</v>
      </c>
      <c r="V32">
        <v>4</v>
      </c>
      <c r="W32">
        <v>4</v>
      </c>
      <c r="X32">
        <v>3</v>
      </c>
      <c r="Y32">
        <v>6</v>
      </c>
      <c r="Z32">
        <v>4</v>
      </c>
      <c r="AA32">
        <v>6</v>
      </c>
      <c r="AB32">
        <v>5</v>
      </c>
      <c r="AC32">
        <v>2</v>
      </c>
      <c r="AD32">
        <v>4</v>
      </c>
      <c r="AE32">
        <v>2</v>
      </c>
      <c r="AF32">
        <v>4</v>
      </c>
      <c r="AG32">
        <v>5</v>
      </c>
      <c r="AH32">
        <v>4</v>
      </c>
      <c r="AI32">
        <v>4</v>
      </c>
      <c r="AJ32">
        <v>2</v>
      </c>
      <c r="AK32">
        <v>4</v>
      </c>
      <c r="AL32">
        <v>6</v>
      </c>
      <c r="AM32">
        <v>2</v>
      </c>
      <c r="AN32">
        <v>4</v>
      </c>
      <c r="AO32">
        <v>6</v>
      </c>
      <c r="AP32">
        <v>3</v>
      </c>
      <c r="AQ32">
        <v>3</v>
      </c>
      <c r="AR32">
        <v>2</v>
      </c>
      <c r="AS32">
        <v>13.6</v>
      </c>
      <c r="AT32">
        <v>4.4000000000000004</v>
      </c>
      <c r="AU32">
        <v>2.2000000000000002</v>
      </c>
      <c r="AV32">
        <v>3.9</v>
      </c>
      <c r="AW32">
        <v>2.1</v>
      </c>
      <c r="AX32">
        <v>1.1000000000000001</v>
      </c>
      <c r="AY32">
        <v>0.6</v>
      </c>
      <c r="AZ32">
        <v>7.8</v>
      </c>
      <c r="BA32">
        <v>5</v>
      </c>
      <c r="BB32">
        <v>5</v>
      </c>
      <c r="BC32">
        <v>2</v>
      </c>
      <c r="BD32">
        <v>3</v>
      </c>
      <c r="BE32">
        <v>7</v>
      </c>
      <c r="BF32">
        <v>-20</v>
      </c>
      <c r="BG32">
        <v>-2</v>
      </c>
      <c r="BH32">
        <v>66.400000000000006</v>
      </c>
      <c r="BI32" t="s">
        <v>122</v>
      </c>
      <c r="BJ32" s="27" t="s">
        <v>118</v>
      </c>
      <c r="BK32">
        <v>4</v>
      </c>
      <c r="BL32">
        <v>5</v>
      </c>
      <c r="BM32">
        <v>4</v>
      </c>
      <c r="BN32">
        <v>2</v>
      </c>
      <c r="BO32">
        <v>3</v>
      </c>
      <c r="BP32">
        <v>3</v>
      </c>
      <c r="BQ32">
        <v>4</v>
      </c>
      <c r="BR32">
        <v>3</v>
      </c>
      <c r="BS32">
        <v>2</v>
      </c>
      <c r="BT32">
        <v>15</v>
      </c>
      <c r="CC32" t="s">
        <v>192</v>
      </c>
      <c r="CD32">
        <v>6</v>
      </c>
      <c r="CE32">
        <v>93</v>
      </c>
      <c r="CF32">
        <v>84</v>
      </c>
      <c r="CG32">
        <v>97</v>
      </c>
      <c r="CH32">
        <v>3</v>
      </c>
      <c r="CI32">
        <v>49</v>
      </c>
      <c r="CJ32">
        <v>72.5</v>
      </c>
      <c r="CK32">
        <v>103</v>
      </c>
      <c r="CL32" s="81">
        <v>5</v>
      </c>
      <c r="CM32" s="81">
        <v>4</v>
      </c>
      <c r="CN32" s="81">
        <v>3</v>
      </c>
      <c r="CO32" s="81">
        <v>1</v>
      </c>
      <c r="CP32">
        <v>3</v>
      </c>
      <c r="CQ32">
        <v>4</v>
      </c>
      <c r="CR32">
        <v>1.1000000000000001</v>
      </c>
      <c r="CS32">
        <v>0</v>
      </c>
      <c r="CT32">
        <v>164.4</v>
      </c>
      <c r="CU32">
        <v>53.4</v>
      </c>
      <c r="CV32">
        <v>55.8</v>
      </c>
      <c r="CW32">
        <v>54.2</v>
      </c>
      <c r="CX32">
        <v>55.2</v>
      </c>
      <c r="CY32">
        <v>54.5</v>
      </c>
      <c r="CZ32">
        <v>101.9</v>
      </c>
      <c r="DA32">
        <v>164.2</v>
      </c>
      <c r="DB32">
        <v>53.9</v>
      </c>
      <c r="DC32">
        <v>56.2</v>
      </c>
      <c r="DD32">
        <v>54.6</v>
      </c>
      <c r="DE32">
        <v>54.1</v>
      </c>
      <c r="DF32">
        <v>54.5</v>
      </c>
      <c r="DG32">
        <v>9.5</v>
      </c>
      <c r="DH32">
        <v>8.6</v>
      </c>
      <c r="DI32">
        <v>2</v>
      </c>
      <c r="DJ32">
        <v>90</v>
      </c>
      <c r="DK32">
        <v>89</v>
      </c>
      <c r="DL32">
        <v>90</v>
      </c>
      <c r="DM32">
        <v>1.4</v>
      </c>
      <c r="DN32">
        <v>2</v>
      </c>
      <c r="DO32">
        <v>16</v>
      </c>
      <c r="DP32">
        <v>4</v>
      </c>
      <c r="DQ32" t="s">
        <v>120</v>
      </c>
      <c r="DS32">
        <v>93</v>
      </c>
      <c r="DT32">
        <v>102</v>
      </c>
      <c r="DU32">
        <v>1</v>
      </c>
      <c r="DV32" t="s">
        <v>185</v>
      </c>
      <c r="DW32" t="s">
        <v>245</v>
      </c>
      <c r="DX32">
        <v>24</v>
      </c>
      <c r="DY32">
        <v>1</v>
      </c>
      <c r="DZ32" s="18"/>
      <c r="EA32" s="82">
        <f>(2640/CU32)</f>
        <v>49.438202247191015</v>
      </c>
      <c r="EB32" s="23">
        <f>(1320/CV32)</f>
        <v>23.655913978494624</v>
      </c>
      <c r="EC32" s="109">
        <f>(1650/CX32)</f>
        <v>29.891304347826086</v>
      </c>
      <c r="ED32" s="83">
        <f t="shared" si="0"/>
        <v>53.4</v>
      </c>
      <c r="EE32" s="84">
        <f t="shared" si="1"/>
        <v>55.8</v>
      </c>
      <c r="EF32" s="23">
        <f t="shared" si="2"/>
        <v>53.4</v>
      </c>
      <c r="EG32" s="84">
        <f t="shared" si="3"/>
        <v>55.2</v>
      </c>
      <c r="EH32" s="23">
        <f t="shared" si="4"/>
        <v>54.3</v>
      </c>
      <c r="EI32" s="82">
        <f t="shared" si="5"/>
        <v>53.849999999999994</v>
      </c>
      <c r="EJ32" s="25">
        <f t="shared" si="6"/>
        <v>108.6</v>
      </c>
      <c r="EK32" s="85">
        <f t="shared" si="7"/>
        <v>0.49171270718232046</v>
      </c>
      <c r="EM32" t="str">
        <f>BJ32</f>
        <v>S</v>
      </c>
    </row>
    <row r="33" spans="1:143" x14ac:dyDescent="0.25">
      <c r="A33" s="22">
        <v>41804</v>
      </c>
      <c r="B33" t="s">
        <v>185</v>
      </c>
      <c r="C33">
        <v>4</v>
      </c>
      <c r="D33">
        <v>8.5</v>
      </c>
      <c r="E33" t="s">
        <v>116</v>
      </c>
      <c r="F33" t="s">
        <v>242</v>
      </c>
      <c r="G33">
        <v>108</v>
      </c>
      <c r="H33">
        <v>4</v>
      </c>
      <c r="J33">
        <v>6</v>
      </c>
      <c r="K33" t="s">
        <v>246</v>
      </c>
      <c r="L33">
        <v>20</v>
      </c>
      <c r="M33">
        <v>8</v>
      </c>
      <c r="N33">
        <v>8.5</v>
      </c>
      <c r="O33" t="s">
        <v>116</v>
      </c>
      <c r="P33" t="s">
        <v>117</v>
      </c>
      <c r="Q33">
        <v>2</v>
      </c>
      <c r="R33">
        <v>1</v>
      </c>
      <c r="S33">
        <v>23</v>
      </c>
      <c r="T33">
        <v>1</v>
      </c>
      <c r="U33">
        <v>2</v>
      </c>
      <c r="V33">
        <v>2</v>
      </c>
      <c r="W33">
        <v>2</v>
      </c>
      <c r="X33">
        <v>2</v>
      </c>
      <c r="Y33">
        <v>2</v>
      </c>
      <c r="Z33">
        <v>1</v>
      </c>
      <c r="AA33">
        <v>1</v>
      </c>
      <c r="AB33">
        <v>1</v>
      </c>
      <c r="AC33">
        <v>3</v>
      </c>
      <c r="AD33">
        <v>2</v>
      </c>
      <c r="AE33">
        <v>3</v>
      </c>
      <c r="AF33">
        <v>2</v>
      </c>
      <c r="AG33">
        <v>1</v>
      </c>
      <c r="AH33">
        <v>1</v>
      </c>
      <c r="AI33">
        <v>1</v>
      </c>
      <c r="AJ33">
        <v>3</v>
      </c>
      <c r="AK33">
        <v>2</v>
      </c>
      <c r="AL33">
        <v>1</v>
      </c>
      <c r="AM33">
        <v>3</v>
      </c>
      <c r="AN33">
        <v>2</v>
      </c>
      <c r="AO33">
        <v>1</v>
      </c>
      <c r="AP33">
        <v>2</v>
      </c>
      <c r="AQ33">
        <v>2</v>
      </c>
      <c r="AR33">
        <v>2</v>
      </c>
      <c r="AS33">
        <v>0</v>
      </c>
      <c r="AT33">
        <v>7.1</v>
      </c>
      <c r="AU33">
        <v>1.1000000000000001</v>
      </c>
      <c r="AV33">
        <v>0</v>
      </c>
      <c r="AW33">
        <v>3.3</v>
      </c>
      <c r="AX33">
        <v>2.9</v>
      </c>
      <c r="AY33">
        <v>1.2</v>
      </c>
      <c r="AZ33">
        <v>9.5</v>
      </c>
      <c r="BA33">
        <v>2</v>
      </c>
      <c r="BB33">
        <v>2</v>
      </c>
      <c r="BC33">
        <v>4</v>
      </c>
      <c r="BD33">
        <v>2</v>
      </c>
      <c r="BE33">
        <v>6</v>
      </c>
      <c r="BF33">
        <v>-4.5</v>
      </c>
      <c r="BG33">
        <v>1</v>
      </c>
      <c r="BH33">
        <v>67.599999999999994</v>
      </c>
      <c r="BI33" t="s">
        <v>118</v>
      </c>
      <c r="BJ33" s="88" t="s">
        <v>227</v>
      </c>
      <c r="BK33">
        <v>1</v>
      </c>
      <c r="BL33">
        <v>1</v>
      </c>
      <c r="BM33">
        <v>2</v>
      </c>
      <c r="BN33">
        <v>3</v>
      </c>
      <c r="BO33">
        <v>3</v>
      </c>
      <c r="BP33">
        <v>2</v>
      </c>
      <c r="BQ33">
        <v>2</v>
      </c>
      <c r="BR33">
        <v>3</v>
      </c>
      <c r="BS33">
        <v>3</v>
      </c>
      <c r="BT33">
        <v>1.8</v>
      </c>
      <c r="CC33" t="s">
        <v>119</v>
      </c>
      <c r="CD33">
        <v>6</v>
      </c>
      <c r="CE33">
        <v>105</v>
      </c>
      <c r="CF33">
        <v>87</v>
      </c>
      <c r="CG33">
        <v>101</v>
      </c>
      <c r="CH33">
        <v>0</v>
      </c>
      <c r="CI33">
        <v>48</v>
      </c>
      <c r="CJ33">
        <v>71.5</v>
      </c>
      <c r="CK33">
        <v>102.5</v>
      </c>
      <c r="CL33" s="81">
        <v>1</v>
      </c>
      <c r="CM33" s="81">
        <v>1</v>
      </c>
      <c r="CN33" s="81">
        <v>1</v>
      </c>
      <c r="CO33" s="81">
        <v>1</v>
      </c>
      <c r="CP33" s="81">
        <v>0</v>
      </c>
      <c r="CQ33" s="81">
        <v>0</v>
      </c>
      <c r="CR33" s="81">
        <v>0</v>
      </c>
      <c r="CS33">
        <v>0</v>
      </c>
      <c r="CT33">
        <v>164.4</v>
      </c>
      <c r="CU33">
        <v>55</v>
      </c>
      <c r="CV33">
        <v>56.2</v>
      </c>
      <c r="CW33">
        <v>55.4</v>
      </c>
      <c r="CX33">
        <v>53.2</v>
      </c>
      <c r="CY33">
        <v>54.7</v>
      </c>
      <c r="CZ33">
        <v>96.1</v>
      </c>
      <c r="DA33">
        <v>164.4</v>
      </c>
      <c r="DB33">
        <v>55</v>
      </c>
      <c r="DC33">
        <v>56.2</v>
      </c>
      <c r="DD33">
        <v>55.4</v>
      </c>
      <c r="DE33">
        <v>53.2</v>
      </c>
      <c r="DF33">
        <v>54.7</v>
      </c>
      <c r="DG33">
        <v>4.3</v>
      </c>
      <c r="DH33">
        <v>4.3</v>
      </c>
      <c r="DI33">
        <v>4.4000000000000004</v>
      </c>
      <c r="DJ33">
        <v>90</v>
      </c>
      <c r="DK33">
        <v>88</v>
      </c>
      <c r="DL33">
        <v>89</v>
      </c>
      <c r="DM33">
        <v>1.1000000000000001</v>
      </c>
      <c r="DN33">
        <v>2</v>
      </c>
      <c r="DO33">
        <v>12</v>
      </c>
      <c r="DP33">
        <v>2</v>
      </c>
      <c r="DQ33" t="s">
        <v>234</v>
      </c>
      <c r="DS33">
        <v>80</v>
      </c>
      <c r="DT33">
        <v>88</v>
      </c>
      <c r="DV33" t="s">
        <v>185</v>
      </c>
      <c r="DW33" t="s">
        <v>214</v>
      </c>
      <c r="DX33">
        <v>25</v>
      </c>
      <c r="DY33">
        <v>8</v>
      </c>
      <c r="DZ33" s="18"/>
      <c r="EA33" s="82">
        <f>(2640/CU33)</f>
        <v>48</v>
      </c>
      <c r="EB33" s="23">
        <f>(1320/CV33)</f>
        <v>23.487544483985765</v>
      </c>
      <c r="EC33" s="109">
        <f>(1650/CX33)</f>
        <v>31.01503759398496</v>
      </c>
      <c r="ED33" s="83">
        <f t="shared" si="0"/>
        <v>55</v>
      </c>
      <c r="EE33" s="84">
        <f t="shared" si="1"/>
        <v>56.2</v>
      </c>
      <c r="EF33" s="23">
        <f t="shared" si="2"/>
        <v>55</v>
      </c>
      <c r="EG33" s="84">
        <f t="shared" si="3"/>
        <v>53.2</v>
      </c>
      <c r="EH33" s="23">
        <f t="shared" si="4"/>
        <v>54.1</v>
      </c>
      <c r="EI33" s="82">
        <f t="shared" si="5"/>
        <v>54.55</v>
      </c>
      <c r="EJ33" s="25">
        <f t="shared" si="6"/>
        <v>108.2</v>
      </c>
      <c r="EK33" s="85">
        <f t="shared" si="7"/>
        <v>0.50831792975970425</v>
      </c>
      <c r="EM33" t="str">
        <f>BJ33</f>
        <v xml:space="preserve">E </v>
      </c>
    </row>
    <row r="34" spans="1:143" x14ac:dyDescent="0.25">
      <c r="A34" s="22">
        <v>41770</v>
      </c>
      <c r="B34" t="s">
        <v>185</v>
      </c>
      <c r="C34">
        <v>6</v>
      </c>
      <c r="D34">
        <v>8.5</v>
      </c>
      <c r="E34" t="s">
        <v>116</v>
      </c>
      <c r="F34" t="s">
        <v>190</v>
      </c>
      <c r="G34">
        <v>92</v>
      </c>
      <c r="H34">
        <v>2</v>
      </c>
      <c r="J34">
        <v>4</v>
      </c>
      <c r="K34" t="s">
        <v>247</v>
      </c>
      <c r="L34">
        <v>21</v>
      </c>
      <c r="M34">
        <v>3</v>
      </c>
      <c r="N34">
        <v>8.5</v>
      </c>
      <c r="O34" t="s">
        <v>116</v>
      </c>
      <c r="P34" t="s">
        <v>117</v>
      </c>
      <c r="Q34">
        <v>1</v>
      </c>
      <c r="R34">
        <v>1</v>
      </c>
      <c r="S34">
        <v>24.3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2</v>
      </c>
      <c r="AA34">
        <v>1</v>
      </c>
      <c r="AB34">
        <v>2</v>
      </c>
      <c r="AC34">
        <v>1</v>
      </c>
      <c r="AD34">
        <v>1</v>
      </c>
      <c r="AE34">
        <v>1</v>
      </c>
      <c r="AF34">
        <v>1</v>
      </c>
      <c r="AG34">
        <v>2</v>
      </c>
      <c r="AH34">
        <v>1</v>
      </c>
      <c r="AI34">
        <v>2</v>
      </c>
      <c r="AJ34">
        <v>1</v>
      </c>
      <c r="AK34">
        <v>1</v>
      </c>
      <c r="AL34">
        <v>2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9.5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1</v>
      </c>
      <c r="BC34">
        <v>1</v>
      </c>
      <c r="BD34">
        <v>1</v>
      </c>
      <c r="BE34">
        <v>2</v>
      </c>
      <c r="BF34">
        <v>-24</v>
      </c>
      <c r="BG34">
        <v>2</v>
      </c>
      <c r="BH34">
        <v>65.8</v>
      </c>
      <c r="BI34" t="s">
        <v>122</v>
      </c>
      <c r="BJ34" s="86" t="s">
        <v>179</v>
      </c>
      <c r="BK34">
        <v>2</v>
      </c>
      <c r="BL34">
        <v>2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3</v>
      </c>
      <c r="CC34" t="s">
        <v>192</v>
      </c>
      <c r="CD34">
        <v>4</v>
      </c>
      <c r="CE34">
        <v>90</v>
      </c>
      <c r="CF34">
        <v>84</v>
      </c>
      <c r="CG34">
        <v>98</v>
      </c>
      <c r="CH34">
        <v>5</v>
      </c>
      <c r="CI34">
        <v>49.7</v>
      </c>
      <c r="CJ34">
        <v>73.7</v>
      </c>
      <c r="CK34">
        <v>103</v>
      </c>
      <c r="CL34">
        <v>1</v>
      </c>
      <c r="CM34">
        <v>1</v>
      </c>
      <c r="CN34">
        <v>1</v>
      </c>
      <c r="CO34">
        <v>1</v>
      </c>
      <c r="CP34">
        <v>0</v>
      </c>
      <c r="CQ34">
        <v>0</v>
      </c>
      <c r="CR34">
        <v>0</v>
      </c>
      <c r="CS34">
        <v>0</v>
      </c>
      <c r="CT34">
        <v>164.4</v>
      </c>
      <c r="CU34">
        <v>53.1</v>
      </c>
      <c r="CV34">
        <v>55</v>
      </c>
      <c r="CW34">
        <v>53.7</v>
      </c>
      <c r="CX34">
        <v>56.3</v>
      </c>
      <c r="CY34">
        <v>54.5</v>
      </c>
      <c r="CZ34">
        <v>104.8</v>
      </c>
      <c r="DA34">
        <v>164.4</v>
      </c>
      <c r="DB34">
        <v>53.1</v>
      </c>
      <c r="DC34">
        <v>55</v>
      </c>
      <c r="DD34">
        <v>53.7</v>
      </c>
      <c r="DE34">
        <v>56.3</v>
      </c>
      <c r="DF34">
        <v>54.5</v>
      </c>
      <c r="DG34">
        <v>1.8</v>
      </c>
      <c r="DH34">
        <v>8.5</v>
      </c>
      <c r="DI34">
        <v>0.6</v>
      </c>
      <c r="DJ34">
        <v>90</v>
      </c>
      <c r="DK34">
        <v>88</v>
      </c>
      <c r="DL34">
        <v>90</v>
      </c>
      <c r="DM34">
        <v>0</v>
      </c>
      <c r="DN34">
        <v>1</v>
      </c>
      <c r="DO34">
        <v>18</v>
      </c>
      <c r="DP34">
        <v>3</v>
      </c>
      <c r="DQ34" t="s">
        <v>124</v>
      </c>
      <c r="DS34">
        <v>80</v>
      </c>
      <c r="DT34">
        <v>93</v>
      </c>
      <c r="DU34">
        <v>2</v>
      </c>
      <c r="DV34" t="s">
        <v>185</v>
      </c>
      <c r="DW34" t="s">
        <v>248</v>
      </c>
      <c r="DX34">
        <v>22</v>
      </c>
      <c r="DY34">
        <v>2</v>
      </c>
      <c r="DZ34" s="18"/>
      <c r="EA34" s="82">
        <f>(2640/CU34)</f>
        <v>49.717514124293785</v>
      </c>
      <c r="EB34" s="23">
        <f>(1320/CV34)</f>
        <v>24</v>
      </c>
      <c r="EC34" s="109">
        <f>(1650/CX34)</f>
        <v>29.307282415630553</v>
      </c>
      <c r="ED34" s="83">
        <f t="shared" si="0"/>
        <v>53.1</v>
      </c>
      <c r="EE34" s="84">
        <f t="shared" si="1"/>
        <v>55</v>
      </c>
      <c r="EF34" s="23">
        <f t="shared" si="2"/>
        <v>53.1</v>
      </c>
      <c r="EG34" s="84">
        <f t="shared" si="3"/>
        <v>56.3</v>
      </c>
      <c r="EH34" s="23">
        <f t="shared" si="4"/>
        <v>54.7</v>
      </c>
      <c r="EI34" s="82">
        <f t="shared" si="5"/>
        <v>53.900000000000006</v>
      </c>
      <c r="EJ34" s="25">
        <f t="shared" si="6"/>
        <v>109.4</v>
      </c>
      <c r="EK34" s="85">
        <f t="shared" si="7"/>
        <v>0.48537477148080438</v>
      </c>
      <c r="EM34" t="str">
        <f>BJ34</f>
        <v>E</v>
      </c>
    </row>
    <row r="35" spans="1:143" x14ac:dyDescent="0.25">
      <c r="A35" s="22">
        <v>41804</v>
      </c>
      <c r="B35" t="s">
        <v>185</v>
      </c>
      <c r="C35">
        <v>4</v>
      </c>
      <c r="D35">
        <v>8.5</v>
      </c>
      <c r="E35" t="s">
        <v>116</v>
      </c>
      <c r="F35" t="s">
        <v>242</v>
      </c>
      <c r="G35">
        <v>108</v>
      </c>
      <c r="H35">
        <v>3</v>
      </c>
      <c r="J35">
        <v>2</v>
      </c>
      <c r="K35" t="s">
        <v>249</v>
      </c>
      <c r="L35">
        <v>21</v>
      </c>
      <c r="M35">
        <v>1</v>
      </c>
      <c r="N35">
        <v>8.5</v>
      </c>
      <c r="O35" t="s">
        <v>116</v>
      </c>
      <c r="P35" t="s">
        <v>117</v>
      </c>
      <c r="Q35">
        <v>5</v>
      </c>
      <c r="R35">
        <v>5</v>
      </c>
      <c r="S35">
        <v>24.5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3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3</v>
      </c>
      <c r="AH35">
        <v>1</v>
      </c>
      <c r="AI35">
        <v>2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1</v>
      </c>
      <c r="BC35">
        <v>1</v>
      </c>
      <c r="BD35">
        <v>1</v>
      </c>
      <c r="BE35">
        <v>2</v>
      </c>
      <c r="BF35">
        <v>-15.5</v>
      </c>
      <c r="BG35">
        <v>-1</v>
      </c>
      <c r="BH35">
        <v>66.7</v>
      </c>
      <c r="BI35" t="s">
        <v>122</v>
      </c>
      <c r="BJ35" s="80" t="s">
        <v>116</v>
      </c>
      <c r="BK35">
        <v>3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1</v>
      </c>
      <c r="BS35">
        <v>1</v>
      </c>
      <c r="BT35">
        <v>2.5</v>
      </c>
      <c r="CC35" t="s">
        <v>119</v>
      </c>
      <c r="CD35">
        <v>5</v>
      </c>
      <c r="CE35">
        <v>89</v>
      </c>
      <c r="CF35">
        <v>85</v>
      </c>
      <c r="CG35">
        <v>99</v>
      </c>
      <c r="CH35">
        <v>5</v>
      </c>
      <c r="CI35">
        <v>49</v>
      </c>
      <c r="CJ35">
        <v>72.599999999999994</v>
      </c>
      <c r="CK35">
        <v>102.9</v>
      </c>
      <c r="CL35" s="81">
        <v>3</v>
      </c>
      <c r="CM35" s="81">
        <v>2</v>
      </c>
      <c r="CN35" s="81">
        <v>1</v>
      </c>
      <c r="CO35" s="81">
        <v>1</v>
      </c>
      <c r="CP35" s="81">
        <v>1.6</v>
      </c>
      <c r="CQ35" s="81">
        <v>1</v>
      </c>
      <c r="CR35" s="81">
        <v>0</v>
      </c>
      <c r="CS35">
        <v>0</v>
      </c>
      <c r="CT35">
        <v>164.5</v>
      </c>
      <c r="CU35">
        <v>53.6</v>
      </c>
      <c r="CV35">
        <v>56.1</v>
      </c>
      <c r="CW35">
        <v>54.4</v>
      </c>
      <c r="CX35">
        <v>54.7</v>
      </c>
      <c r="CY35">
        <v>54.5</v>
      </c>
      <c r="CZ35">
        <v>100.6</v>
      </c>
      <c r="DA35">
        <v>164.3</v>
      </c>
      <c r="DB35">
        <v>53.9</v>
      </c>
      <c r="DC35">
        <v>55.9</v>
      </c>
      <c r="DD35">
        <v>54.6</v>
      </c>
      <c r="DE35">
        <v>54.5</v>
      </c>
      <c r="DF35">
        <v>54.5</v>
      </c>
      <c r="DG35">
        <v>0.5</v>
      </c>
      <c r="DH35">
        <v>1.3</v>
      </c>
      <c r="DI35">
        <v>8.4</v>
      </c>
      <c r="DJ35">
        <v>90</v>
      </c>
      <c r="DK35">
        <v>86</v>
      </c>
      <c r="DL35">
        <v>89</v>
      </c>
      <c r="DM35">
        <v>3.1</v>
      </c>
      <c r="DN35">
        <v>4</v>
      </c>
      <c r="DO35">
        <v>20</v>
      </c>
      <c r="DP35">
        <v>2</v>
      </c>
      <c r="DQ35" t="s">
        <v>250</v>
      </c>
      <c r="DS35">
        <v>87</v>
      </c>
      <c r="DT35">
        <v>95</v>
      </c>
      <c r="DV35" t="s">
        <v>185</v>
      </c>
      <c r="DW35" t="s">
        <v>189</v>
      </c>
      <c r="DX35">
        <v>177</v>
      </c>
      <c r="DY35">
        <v>4</v>
      </c>
      <c r="DZ35" s="18"/>
      <c r="EA35" s="82">
        <f>(2640/CU35)</f>
        <v>49.253731343283583</v>
      </c>
      <c r="EB35" s="23">
        <f>(1320/CV35)</f>
        <v>23.52941176470588</v>
      </c>
      <c r="EC35" s="109">
        <f>(1650/CX35)</f>
        <v>30.164533820840948</v>
      </c>
      <c r="ED35" s="83">
        <f t="shared" si="0"/>
        <v>53.6</v>
      </c>
      <c r="EE35" s="84">
        <f t="shared" si="1"/>
        <v>56.1</v>
      </c>
      <c r="EF35" s="23">
        <f t="shared" si="2"/>
        <v>53.6</v>
      </c>
      <c r="EG35" s="84">
        <f t="shared" si="3"/>
        <v>54.7</v>
      </c>
      <c r="EH35" s="23">
        <f t="shared" si="4"/>
        <v>54.150000000000006</v>
      </c>
      <c r="EI35" s="82">
        <f t="shared" si="5"/>
        <v>53.875</v>
      </c>
      <c r="EJ35" s="25">
        <f t="shared" si="6"/>
        <v>108.30000000000001</v>
      </c>
      <c r="EK35" s="85">
        <f t="shared" si="7"/>
        <v>0.49492151431209597</v>
      </c>
      <c r="EM35" t="str">
        <f>BJ35</f>
        <v>P</v>
      </c>
    </row>
    <row r="36" spans="1:143" x14ac:dyDescent="0.25">
      <c r="A36" s="22">
        <v>41804</v>
      </c>
      <c r="B36" t="s">
        <v>185</v>
      </c>
      <c r="C36">
        <v>4</v>
      </c>
      <c r="D36">
        <v>8.5</v>
      </c>
      <c r="E36" t="s">
        <v>116</v>
      </c>
      <c r="F36" t="s">
        <v>242</v>
      </c>
      <c r="G36">
        <v>108</v>
      </c>
      <c r="H36">
        <v>4</v>
      </c>
      <c r="J36">
        <v>6</v>
      </c>
      <c r="K36" t="s">
        <v>246</v>
      </c>
      <c r="L36">
        <v>20</v>
      </c>
      <c r="M36">
        <v>9</v>
      </c>
      <c r="N36">
        <v>8.5</v>
      </c>
      <c r="O36" t="s">
        <v>116</v>
      </c>
      <c r="P36" t="s">
        <v>117</v>
      </c>
      <c r="Q36">
        <v>2</v>
      </c>
      <c r="R36">
        <v>1</v>
      </c>
      <c r="S36">
        <v>23.8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2</v>
      </c>
      <c r="AA36">
        <v>2</v>
      </c>
      <c r="AB36">
        <v>2</v>
      </c>
      <c r="AC36">
        <v>2</v>
      </c>
      <c r="AD36">
        <v>1</v>
      </c>
      <c r="AE36">
        <v>2</v>
      </c>
      <c r="AF36">
        <v>1</v>
      </c>
      <c r="AG36">
        <v>2</v>
      </c>
      <c r="AH36">
        <v>2</v>
      </c>
      <c r="AI36">
        <v>2</v>
      </c>
      <c r="AJ36">
        <v>2</v>
      </c>
      <c r="AK36">
        <v>1</v>
      </c>
      <c r="AL36">
        <v>2</v>
      </c>
      <c r="AM36">
        <v>2</v>
      </c>
      <c r="AN36">
        <v>1</v>
      </c>
      <c r="AO36">
        <v>2</v>
      </c>
      <c r="AP36">
        <v>1</v>
      </c>
      <c r="AQ36">
        <v>1</v>
      </c>
      <c r="AR36">
        <v>1</v>
      </c>
      <c r="AS36">
        <v>4.5999999999999996</v>
      </c>
      <c r="AT36">
        <v>1</v>
      </c>
      <c r="AU36">
        <v>0</v>
      </c>
      <c r="AV36">
        <v>0.5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1</v>
      </c>
      <c r="BC36">
        <v>2</v>
      </c>
      <c r="BD36">
        <v>1</v>
      </c>
      <c r="BE36">
        <v>3</v>
      </c>
      <c r="BF36">
        <v>-14.5</v>
      </c>
      <c r="BG36">
        <v>-2</v>
      </c>
      <c r="BH36">
        <v>66.599999999999994</v>
      </c>
      <c r="BI36" t="s">
        <v>122</v>
      </c>
      <c r="BJ36" s="88" t="s">
        <v>227</v>
      </c>
      <c r="BK36">
        <v>2</v>
      </c>
      <c r="BL36">
        <v>2</v>
      </c>
      <c r="BM36">
        <v>1</v>
      </c>
      <c r="BN36">
        <v>1</v>
      </c>
      <c r="BO36">
        <v>2</v>
      </c>
      <c r="BP36">
        <v>1</v>
      </c>
      <c r="BQ36">
        <v>1</v>
      </c>
      <c r="BR36">
        <v>1</v>
      </c>
      <c r="BS36">
        <v>1</v>
      </c>
      <c r="BT36">
        <v>1.8</v>
      </c>
      <c r="CC36" t="s">
        <v>119</v>
      </c>
      <c r="CD36">
        <v>6</v>
      </c>
      <c r="CE36">
        <v>105</v>
      </c>
      <c r="CF36">
        <v>89</v>
      </c>
      <c r="CG36">
        <v>104</v>
      </c>
      <c r="CH36">
        <v>-1</v>
      </c>
      <c r="CI36">
        <v>48.7</v>
      </c>
      <c r="CJ36">
        <v>72.3</v>
      </c>
      <c r="CK36">
        <v>102.1</v>
      </c>
      <c r="CL36" s="81">
        <v>1</v>
      </c>
      <c r="CM36" s="81">
        <v>1</v>
      </c>
      <c r="CN36" s="81">
        <v>1</v>
      </c>
      <c r="CO36" s="81">
        <v>1</v>
      </c>
      <c r="CP36" s="81">
        <v>0</v>
      </c>
      <c r="CQ36" s="81">
        <v>0</v>
      </c>
      <c r="CR36" s="81">
        <v>0</v>
      </c>
      <c r="CS36">
        <v>0</v>
      </c>
      <c r="CT36">
        <v>165.5</v>
      </c>
      <c r="CU36">
        <v>54.2</v>
      </c>
      <c r="CV36">
        <v>55.9</v>
      </c>
      <c r="CW36">
        <v>54.8</v>
      </c>
      <c r="CX36">
        <v>55.4</v>
      </c>
      <c r="CY36">
        <v>55</v>
      </c>
      <c r="CZ36">
        <v>101.1</v>
      </c>
      <c r="DA36">
        <v>165.5</v>
      </c>
      <c r="DB36">
        <v>54.2</v>
      </c>
      <c r="DC36">
        <v>55.9</v>
      </c>
      <c r="DD36">
        <v>54.8</v>
      </c>
      <c r="DE36">
        <v>55.4</v>
      </c>
      <c r="DF36">
        <v>55</v>
      </c>
      <c r="DG36">
        <v>0</v>
      </c>
      <c r="DH36">
        <v>0</v>
      </c>
      <c r="DI36">
        <v>0</v>
      </c>
      <c r="DJ36">
        <v>90</v>
      </c>
      <c r="DK36">
        <v>89</v>
      </c>
      <c r="DL36">
        <v>90</v>
      </c>
      <c r="DM36">
        <v>0.5</v>
      </c>
      <c r="DN36">
        <v>2</v>
      </c>
      <c r="DO36">
        <v>15</v>
      </c>
      <c r="DP36">
        <v>2</v>
      </c>
      <c r="DQ36" t="s">
        <v>251</v>
      </c>
      <c r="DS36">
        <v>88</v>
      </c>
      <c r="DT36">
        <v>95</v>
      </c>
      <c r="DU36">
        <v>2</v>
      </c>
      <c r="DV36" t="s">
        <v>185</v>
      </c>
      <c r="DW36" t="s">
        <v>226</v>
      </c>
      <c r="DX36">
        <v>28</v>
      </c>
      <c r="DY36">
        <v>2</v>
      </c>
      <c r="DZ36" s="18"/>
      <c r="EA36" s="82">
        <f>(2640/CU36)</f>
        <v>48.708487084870846</v>
      </c>
      <c r="EB36" s="23">
        <f>(1320/CV36)</f>
        <v>23.613595706618963</v>
      </c>
      <c r="EC36" s="109">
        <f>(1650/CX36)</f>
        <v>29.783393501805055</v>
      </c>
      <c r="ED36" s="83">
        <f t="shared" si="0"/>
        <v>54.2</v>
      </c>
      <c r="EE36" s="84">
        <f t="shared" si="1"/>
        <v>55.9</v>
      </c>
      <c r="EF36" s="23">
        <f t="shared" si="2"/>
        <v>54.2</v>
      </c>
      <c r="EG36" s="84">
        <f t="shared" si="3"/>
        <v>55.4</v>
      </c>
      <c r="EH36" s="23">
        <f t="shared" si="4"/>
        <v>54.8</v>
      </c>
      <c r="EI36" s="82">
        <f t="shared" si="5"/>
        <v>54.5</v>
      </c>
      <c r="EJ36" s="25">
        <f t="shared" si="6"/>
        <v>109.6</v>
      </c>
      <c r="EK36" s="85">
        <f t="shared" si="7"/>
        <v>0.49452554744525551</v>
      </c>
      <c r="EM36" t="str">
        <f>BJ36</f>
        <v xml:space="preserve">E </v>
      </c>
    </row>
    <row r="37" spans="1:143" x14ac:dyDescent="0.25">
      <c r="A37" s="22"/>
      <c r="L37"/>
      <c r="N37"/>
      <c r="BJ37" s="89"/>
      <c r="DZ37" s="18"/>
      <c r="EA37" s="82"/>
      <c r="EB37" s="23"/>
      <c r="EC37" s="109"/>
      <c r="ED37" s="83"/>
      <c r="EE37" s="84"/>
      <c r="EF37" s="23"/>
      <c r="EG37" s="84"/>
      <c r="EH37" s="30"/>
      <c r="EI37" s="90"/>
      <c r="EJ37" s="25"/>
      <c r="EK37" s="85"/>
    </row>
    <row r="38" spans="1:143" x14ac:dyDescent="0.25">
      <c r="A38" s="22"/>
      <c r="L38"/>
      <c r="N38"/>
      <c r="BJ38" s="89"/>
      <c r="DZ38" s="18"/>
      <c r="EA38" s="82"/>
      <c r="EB38" s="23"/>
      <c r="EC38" s="109"/>
      <c r="ED38" s="83"/>
      <c r="EE38" s="84"/>
      <c r="EF38" s="23"/>
      <c r="EG38" s="84"/>
      <c r="EH38" s="30"/>
      <c r="EI38" s="90"/>
      <c r="EJ38" s="25"/>
      <c r="EK38" s="85"/>
    </row>
    <row r="39" spans="1:143" x14ac:dyDescent="0.25">
      <c r="A39" s="22"/>
      <c r="L39"/>
      <c r="N39"/>
      <c r="BJ39" s="89"/>
      <c r="DZ39" s="18"/>
      <c r="EA39" s="82"/>
      <c r="EB39" s="23"/>
      <c r="EC39" s="109"/>
      <c r="ED39" s="83"/>
      <c r="EE39" s="84"/>
      <c r="EF39" s="23"/>
      <c r="EG39" s="84"/>
      <c r="EH39" s="30"/>
      <c r="EI39" s="90"/>
      <c r="EJ39" s="25"/>
      <c r="EK39" s="85"/>
    </row>
    <row r="40" spans="1:143" x14ac:dyDescent="0.25">
      <c r="A40" s="22"/>
      <c r="L40"/>
      <c r="N40"/>
      <c r="BJ40" s="89"/>
      <c r="DZ40" s="18"/>
      <c r="EA40" s="91"/>
      <c r="EC40" s="110"/>
      <c r="EE40" s="92"/>
      <c r="EG40" s="92"/>
      <c r="EI40" s="91"/>
      <c r="EK40" s="91"/>
    </row>
    <row r="41" spans="1:143" x14ac:dyDescent="0.25">
      <c r="A41" s="22"/>
      <c r="C41" s="33"/>
      <c r="D41" s="34"/>
      <c r="E41" s="33"/>
      <c r="G41" s="35"/>
      <c r="H41" s="33"/>
      <c r="I41" s="33"/>
      <c r="J41" s="33"/>
      <c r="M41" s="33"/>
      <c r="N41" s="36"/>
      <c r="O41" s="33"/>
      <c r="P41" s="33"/>
      <c r="Q41" s="33"/>
      <c r="R41" s="33"/>
      <c r="S41" s="35"/>
      <c r="T41" s="33"/>
      <c r="U41" s="33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0"/>
      <c r="AT41" s="30"/>
      <c r="AU41" s="30"/>
      <c r="AV41" s="30"/>
      <c r="AW41" s="30"/>
      <c r="AX41" s="30"/>
      <c r="AY41" s="30"/>
      <c r="AZ41" s="30"/>
      <c r="BA41" s="37"/>
      <c r="BB41" s="37"/>
      <c r="BC41" s="37"/>
      <c r="BD41" s="37"/>
      <c r="BE41" s="33"/>
      <c r="BF41" s="30"/>
      <c r="BG41" s="37"/>
      <c r="BH41" s="30"/>
      <c r="BI41" s="33"/>
      <c r="BJ41" s="33"/>
      <c r="BK41" s="37"/>
      <c r="BL41" s="37"/>
      <c r="BM41" s="37"/>
      <c r="BN41" s="37"/>
      <c r="BO41" s="37"/>
      <c r="BP41" s="37"/>
      <c r="BQ41" s="37"/>
      <c r="BR41" s="37"/>
      <c r="BS41" s="37"/>
      <c r="BT41" s="30"/>
      <c r="BU41" s="30"/>
      <c r="BV41" s="37"/>
      <c r="BW41" s="37"/>
      <c r="BX41" s="38"/>
      <c r="BY41" s="39"/>
      <c r="BZ41" s="39"/>
      <c r="CA41" s="39"/>
      <c r="CB41" s="39"/>
      <c r="CC41" s="33"/>
      <c r="CD41" s="33"/>
      <c r="CE41" s="33"/>
      <c r="CF41" s="33"/>
      <c r="CG41" s="33"/>
      <c r="CH41" s="35"/>
      <c r="CI41" s="30"/>
      <c r="CJ41" s="30"/>
      <c r="CK41" s="30"/>
      <c r="CL41" s="37"/>
      <c r="CM41" s="37"/>
      <c r="CN41" s="37"/>
      <c r="CO41" s="37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Z41" s="18"/>
      <c r="EA41" s="91"/>
      <c r="EC41" s="111"/>
      <c r="ED41" s="94"/>
      <c r="EE41" s="95"/>
      <c r="EG41" s="95"/>
      <c r="EI41" s="91"/>
      <c r="EK41" s="91"/>
    </row>
    <row r="42" spans="1:143" s="27" customFormat="1" x14ac:dyDescent="0.25">
      <c r="CC42" s="27" t="s">
        <v>252</v>
      </c>
      <c r="CD42" s="24">
        <f t="shared" ref="CD42:DY42" si="8">MIN(CD3:CD41)</f>
        <v>3</v>
      </c>
      <c r="CE42" s="24">
        <f t="shared" si="8"/>
        <v>89</v>
      </c>
      <c r="CF42" s="24">
        <f t="shared" si="8"/>
        <v>73</v>
      </c>
      <c r="CG42" s="24">
        <f t="shared" si="8"/>
        <v>80</v>
      </c>
      <c r="CH42" s="24">
        <f t="shared" si="8"/>
        <v>-3</v>
      </c>
      <c r="CI42" s="24">
        <f t="shared" si="8"/>
        <v>47.4</v>
      </c>
      <c r="CJ42" s="24">
        <f t="shared" si="8"/>
        <v>71.400000000000006</v>
      </c>
      <c r="CK42" s="24">
        <f t="shared" si="8"/>
        <v>102.1</v>
      </c>
      <c r="CL42" s="24">
        <f t="shared" si="8"/>
        <v>1</v>
      </c>
      <c r="CM42" s="24">
        <f t="shared" si="8"/>
        <v>1</v>
      </c>
      <c r="CN42" s="24">
        <f t="shared" si="8"/>
        <v>1</v>
      </c>
      <c r="CO42" s="24">
        <f t="shared" si="8"/>
        <v>1</v>
      </c>
      <c r="CP42" s="24">
        <f t="shared" si="8"/>
        <v>0</v>
      </c>
      <c r="CQ42" s="24">
        <f t="shared" si="8"/>
        <v>0</v>
      </c>
      <c r="CR42" s="24">
        <f t="shared" si="8"/>
        <v>0</v>
      </c>
      <c r="CS42" s="24">
        <f t="shared" si="8"/>
        <v>0</v>
      </c>
      <c r="CT42" s="24">
        <f t="shared" si="8"/>
        <v>159.5</v>
      </c>
      <c r="CU42" s="24">
        <f t="shared" si="8"/>
        <v>51.6</v>
      </c>
      <c r="CV42" s="24">
        <f t="shared" si="8"/>
        <v>53.1</v>
      </c>
      <c r="CW42" s="24">
        <f t="shared" si="8"/>
        <v>53</v>
      </c>
      <c r="CX42" s="24">
        <f t="shared" si="8"/>
        <v>51.2</v>
      </c>
      <c r="CY42" s="24">
        <f t="shared" si="8"/>
        <v>53.3</v>
      </c>
      <c r="CZ42" s="24">
        <f t="shared" si="8"/>
        <v>92.6</v>
      </c>
      <c r="DA42" s="24">
        <f t="shared" si="8"/>
        <v>159.30000000000001</v>
      </c>
      <c r="DB42" s="24">
        <f t="shared" si="8"/>
        <v>52.1</v>
      </c>
      <c r="DC42" s="24">
        <f t="shared" si="8"/>
        <v>52.8</v>
      </c>
      <c r="DD42" s="24">
        <f t="shared" si="8"/>
        <v>53.2</v>
      </c>
      <c r="DE42" s="24">
        <f t="shared" si="8"/>
        <v>51.2</v>
      </c>
      <c r="DF42" s="24">
        <f t="shared" si="8"/>
        <v>53.3</v>
      </c>
      <c r="DG42" s="24">
        <f t="shared" si="8"/>
        <v>0</v>
      </c>
      <c r="DH42" s="24">
        <f t="shared" si="8"/>
        <v>0</v>
      </c>
      <c r="DI42" s="24">
        <f t="shared" si="8"/>
        <v>0</v>
      </c>
      <c r="DJ42" s="24">
        <f t="shared" si="8"/>
        <v>89</v>
      </c>
      <c r="DK42" s="24">
        <f t="shared" si="8"/>
        <v>86</v>
      </c>
      <c r="DL42" s="24">
        <f t="shared" si="8"/>
        <v>89</v>
      </c>
      <c r="DM42" s="24">
        <f t="shared" si="8"/>
        <v>0</v>
      </c>
      <c r="DN42" s="24">
        <f t="shared" si="8"/>
        <v>1</v>
      </c>
      <c r="DO42" s="24">
        <f t="shared" si="8"/>
        <v>0</v>
      </c>
      <c r="DP42" s="24">
        <f t="shared" si="8"/>
        <v>1</v>
      </c>
      <c r="DQ42" s="24">
        <f t="shared" si="8"/>
        <v>0</v>
      </c>
      <c r="DR42" s="24">
        <f t="shared" si="8"/>
        <v>52</v>
      </c>
      <c r="DS42" s="24">
        <f t="shared" si="8"/>
        <v>72</v>
      </c>
      <c r="DT42" s="24">
        <f t="shared" si="8"/>
        <v>80</v>
      </c>
      <c r="DU42" s="24">
        <f t="shared" si="8"/>
        <v>-2</v>
      </c>
      <c r="DV42" s="24">
        <f t="shared" si="8"/>
        <v>0</v>
      </c>
      <c r="DW42" s="24">
        <f t="shared" si="8"/>
        <v>0</v>
      </c>
      <c r="DX42" s="24">
        <f t="shared" si="8"/>
        <v>13</v>
      </c>
      <c r="DY42" s="24">
        <f t="shared" si="8"/>
        <v>1</v>
      </c>
      <c r="DZ42" s="18" t="s">
        <v>252</v>
      </c>
      <c r="EA42" s="82">
        <f t="shared" ref="EA42:EK42" si="9">MIN(EA3:EA41)</f>
        <v>47.567567567567565</v>
      </c>
      <c r="EB42" s="24">
        <f t="shared" si="9"/>
        <v>23.036649214659686</v>
      </c>
      <c r="EC42" s="109">
        <f t="shared" si="9"/>
        <v>28.896672504378284</v>
      </c>
      <c r="ED42" s="25">
        <f t="shared" si="9"/>
        <v>51.6</v>
      </c>
      <c r="EE42" s="82">
        <f t="shared" si="9"/>
        <v>53.1</v>
      </c>
      <c r="EF42" s="25">
        <f t="shared" si="9"/>
        <v>51.6</v>
      </c>
      <c r="EG42" s="82">
        <f t="shared" si="9"/>
        <v>51.2</v>
      </c>
      <c r="EH42" s="25">
        <f t="shared" si="9"/>
        <v>52.7</v>
      </c>
      <c r="EI42" s="82">
        <f t="shared" si="9"/>
        <v>52.25</v>
      </c>
      <c r="EJ42" s="25">
        <f t="shared" si="9"/>
        <v>105.4</v>
      </c>
      <c r="EK42" s="85">
        <f t="shared" si="9"/>
        <v>0.48425925925925928</v>
      </c>
    </row>
    <row r="43" spans="1:143" s="27" customFormat="1" x14ac:dyDescent="0.25">
      <c r="CC43" s="27" t="s">
        <v>253</v>
      </c>
      <c r="CD43" s="24">
        <f t="shared" ref="CD43:DY43" si="10">MAX(CD3:CD41)</f>
        <v>8</v>
      </c>
      <c r="CE43" s="24">
        <f t="shared" si="10"/>
        <v>105</v>
      </c>
      <c r="CF43" s="24">
        <f t="shared" si="10"/>
        <v>89</v>
      </c>
      <c r="CG43" s="24">
        <f t="shared" si="10"/>
        <v>104</v>
      </c>
      <c r="CH43" s="24">
        <f t="shared" si="10"/>
        <v>28</v>
      </c>
      <c r="CI43" s="24">
        <f t="shared" si="10"/>
        <v>50.7</v>
      </c>
      <c r="CJ43" s="24">
        <f t="shared" si="10"/>
        <v>74.5</v>
      </c>
      <c r="CK43" s="24">
        <f t="shared" si="10"/>
        <v>105.2</v>
      </c>
      <c r="CL43" s="24">
        <f t="shared" si="10"/>
        <v>10</v>
      </c>
      <c r="CM43" s="24">
        <f t="shared" si="10"/>
        <v>6</v>
      </c>
      <c r="CN43" s="24">
        <f t="shared" si="10"/>
        <v>5</v>
      </c>
      <c r="CO43" s="24">
        <f t="shared" si="10"/>
        <v>1</v>
      </c>
      <c r="CP43" s="24">
        <f t="shared" si="10"/>
        <v>7.9</v>
      </c>
      <c r="CQ43" s="24">
        <f t="shared" si="10"/>
        <v>5.6</v>
      </c>
      <c r="CR43" s="24">
        <f t="shared" si="10"/>
        <v>3</v>
      </c>
      <c r="CS43" s="24">
        <f t="shared" si="10"/>
        <v>0</v>
      </c>
      <c r="CT43" s="24">
        <f t="shared" si="10"/>
        <v>165.5</v>
      </c>
      <c r="CU43" s="24">
        <f t="shared" si="10"/>
        <v>55.5</v>
      </c>
      <c r="CV43" s="24">
        <f t="shared" si="10"/>
        <v>57.3</v>
      </c>
      <c r="CW43" s="24">
        <f t="shared" si="10"/>
        <v>55.5</v>
      </c>
      <c r="CX43" s="24">
        <f t="shared" si="10"/>
        <v>57.1</v>
      </c>
      <c r="CY43" s="24">
        <f t="shared" si="10"/>
        <v>55</v>
      </c>
      <c r="CZ43" s="24">
        <f t="shared" si="10"/>
        <v>106.7</v>
      </c>
      <c r="DA43" s="24">
        <f t="shared" si="10"/>
        <v>165.5</v>
      </c>
      <c r="DB43" s="24">
        <f t="shared" si="10"/>
        <v>55.7</v>
      </c>
      <c r="DC43" s="24">
        <f t="shared" si="10"/>
        <v>57.1</v>
      </c>
      <c r="DD43" s="24">
        <f t="shared" si="10"/>
        <v>55.5</v>
      </c>
      <c r="DE43" s="24">
        <f t="shared" si="10"/>
        <v>56.7</v>
      </c>
      <c r="DF43" s="24">
        <f t="shared" si="10"/>
        <v>55</v>
      </c>
      <c r="DG43" s="24">
        <f t="shared" si="10"/>
        <v>15.9</v>
      </c>
      <c r="DH43" s="24">
        <f t="shared" si="10"/>
        <v>17.899999999999999</v>
      </c>
      <c r="DI43" s="24">
        <f t="shared" si="10"/>
        <v>14.1</v>
      </c>
      <c r="DJ43" s="24">
        <f t="shared" si="10"/>
        <v>92</v>
      </c>
      <c r="DK43" s="24">
        <f t="shared" si="10"/>
        <v>89</v>
      </c>
      <c r="DL43" s="24">
        <f t="shared" si="10"/>
        <v>91</v>
      </c>
      <c r="DM43" s="24">
        <f t="shared" si="10"/>
        <v>3.6</v>
      </c>
      <c r="DN43" s="24">
        <f t="shared" si="10"/>
        <v>9</v>
      </c>
      <c r="DO43" s="24">
        <f t="shared" si="10"/>
        <v>41</v>
      </c>
      <c r="DP43" s="24">
        <f t="shared" si="10"/>
        <v>8</v>
      </c>
      <c r="DQ43" s="24">
        <f t="shared" si="10"/>
        <v>0</v>
      </c>
      <c r="DR43" s="24">
        <f t="shared" si="10"/>
        <v>62</v>
      </c>
      <c r="DS43" s="24">
        <f t="shared" si="10"/>
        <v>93</v>
      </c>
      <c r="DT43" s="24">
        <f t="shared" si="10"/>
        <v>102</v>
      </c>
      <c r="DU43" s="24">
        <f t="shared" si="10"/>
        <v>2</v>
      </c>
      <c r="DV43" s="24">
        <f t="shared" si="10"/>
        <v>0</v>
      </c>
      <c r="DW43" s="24">
        <f t="shared" si="10"/>
        <v>0</v>
      </c>
      <c r="DX43" s="24">
        <f t="shared" si="10"/>
        <v>219</v>
      </c>
      <c r="DY43" s="24">
        <f t="shared" si="10"/>
        <v>8</v>
      </c>
      <c r="DZ43" s="18" t="s">
        <v>253</v>
      </c>
      <c r="EA43" s="82">
        <f t="shared" ref="EA43:EK43" si="11">MAX(EA3:EA41)</f>
        <v>51.162790697674417</v>
      </c>
      <c r="EB43" s="24">
        <f t="shared" si="11"/>
        <v>24.858757062146893</v>
      </c>
      <c r="EC43" s="109">
        <f t="shared" si="11"/>
        <v>32.2265625</v>
      </c>
      <c r="ED43" s="25">
        <f t="shared" si="11"/>
        <v>55.5</v>
      </c>
      <c r="EE43" s="82">
        <f t="shared" si="11"/>
        <v>57.3</v>
      </c>
      <c r="EF43" s="25">
        <f t="shared" si="11"/>
        <v>55.5</v>
      </c>
      <c r="EG43" s="82">
        <f t="shared" si="11"/>
        <v>57.1</v>
      </c>
      <c r="EH43" s="25">
        <f t="shared" si="11"/>
        <v>55.45</v>
      </c>
      <c r="EI43" s="82">
        <f t="shared" si="11"/>
        <v>55.1</v>
      </c>
      <c r="EJ43" s="25">
        <f t="shared" si="11"/>
        <v>110.9</v>
      </c>
      <c r="EK43" s="85">
        <f t="shared" si="11"/>
        <v>0.51789077212806023</v>
      </c>
    </row>
    <row r="44" spans="1:143" s="27" customFormat="1" x14ac:dyDescent="0.25">
      <c r="CC44" s="27" t="s">
        <v>254</v>
      </c>
      <c r="CD44" s="24">
        <f t="shared" ref="CD44:DY44" si="12">AVERAGE(CD3:CD41)</f>
        <v>5</v>
      </c>
      <c r="CE44" s="40">
        <f t="shared" si="12"/>
        <v>94.470588235294116</v>
      </c>
      <c r="CF44" s="40">
        <f t="shared" si="12"/>
        <v>80.735294117647058</v>
      </c>
      <c r="CG44" s="40">
        <f t="shared" si="12"/>
        <v>92.764705882352942</v>
      </c>
      <c r="CH44" s="24">
        <f t="shared" si="12"/>
        <v>7.0588235294117645</v>
      </c>
      <c r="CI44" s="24">
        <f t="shared" si="12"/>
        <v>48.817647058823546</v>
      </c>
      <c r="CJ44" s="24">
        <f t="shared" si="12"/>
        <v>72.852941176470594</v>
      </c>
      <c r="CK44" s="24">
        <f t="shared" si="12"/>
        <v>103.70588235294117</v>
      </c>
      <c r="CL44" s="24">
        <f t="shared" si="12"/>
        <v>3.8529411764705883</v>
      </c>
      <c r="CM44" s="24">
        <f t="shared" si="12"/>
        <v>2.7941176470588234</v>
      </c>
      <c r="CN44" s="24">
        <f t="shared" si="12"/>
        <v>1.6176470588235294</v>
      </c>
      <c r="CO44" s="24">
        <f t="shared" si="12"/>
        <v>1</v>
      </c>
      <c r="CP44" s="24">
        <f t="shared" si="12"/>
        <v>2.4676470588235291</v>
      </c>
      <c r="CQ44" s="24">
        <f t="shared" si="12"/>
        <v>1.4911764705882353</v>
      </c>
      <c r="CR44" s="24">
        <f t="shared" si="12"/>
        <v>0.37941176470588234</v>
      </c>
      <c r="CS44" s="24">
        <f t="shared" si="12"/>
        <v>0</v>
      </c>
      <c r="CT44" s="24">
        <f t="shared" si="12"/>
        <v>162.85882352941169</v>
      </c>
      <c r="CU44" s="24">
        <f t="shared" si="12"/>
        <v>53.67647058823529</v>
      </c>
      <c r="CV44" s="24">
        <f t="shared" si="12"/>
        <v>55.276470588235291</v>
      </c>
      <c r="CW44" s="24">
        <f t="shared" si="12"/>
        <v>54.202941176470581</v>
      </c>
      <c r="CX44" s="24">
        <f t="shared" si="12"/>
        <v>53.923529411764719</v>
      </c>
      <c r="CY44" s="24">
        <f t="shared" si="12"/>
        <v>54.100000000000009</v>
      </c>
      <c r="CZ44" s="24">
        <f t="shared" si="12"/>
        <v>99.532352941176498</v>
      </c>
      <c r="DA44" s="24">
        <f t="shared" si="12"/>
        <v>162.54999999999995</v>
      </c>
      <c r="DB44" s="24">
        <f t="shared" si="12"/>
        <v>54.105882352941187</v>
      </c>
      <c r="DC44" s="24">
        <f t="shared" si="12"/>
        <v>54.941176470588246</v>
      </c>
      <c r="DD44" s="24">
        <f t="shared" si="12"/>
        <v>54.367647058823522</v>
      </c>
      <c r="DE44" s="24">
        <f t="shared" si="12"/>
        <v>53.529411764705891</v>
      </c>
      <c r="DF44" s="24">
        <f t="shared" si="12"/>
        <v>54.100000000000009</v>
      </c>
      <c r="DG44" s="24">
        <f t="shared" si="12"/>
        <v>5.0758620689655185</v>
      </c>
      <c r="DH44" s="24">
        <f t="shared" si="12"/>
        <v>5.0517241379310356</v>
      </c>
      <c r="DI44" s="24">
        <f t="shared" si="12"/>
        <v>3.5068965517241386</v>
      </c>
      <c r="DJ44" s="24">
        <f t="shared" si="12"/>
        <v>90.620689655172413</v>
      </c>
      <c r="DK44" s="24">
        <f t="shared" si="12"/>
        <v>87.379310344827587</v>
      </c>
      <c r="DL44" s="24">
        <f t="shared" si="12"/>
        <v>89.758620689655174</v>
      </c>
      <c r="DM44" s="24">
        <f t="shared" si="12"/>
        <v>1.0655172413793101</v>
      </c>
      <c r="DN44" s="24">
        <f t="shared" si="12"/>
        <v>2.2413793103448274</v>
      </c>
      <c r="DO44" s="24">
        <f t="shared" si="12"/>
        <v>15.758620689655173</v>
      </c>
      <c r="DP44" s="24">
        <f t="shared" si="12"/>
        <v>3.1724137931034484</v>
      </c>
      <c r="DQ44" s="24" t="e">
        <f t="shared" si="12"/>
        <v>#DIV/0!</v>
      </c>
      <c r="DR44" s="24">
        <f t="shared" si="12"/>
        <v>56</v>
      </c>
      <c r="DS44" s="24">
        <f t="shared" si="12"/>
        <v>85.172413793103445</v>
      </c>
      <c r="DT44" s="24">
        <f t="shared" si="12"/>
        <v>93.758620689655174</v>
      </c>
      <c r="DU44" s="24">
        <f t="shared" si="12"/>
        <v>0.59090909090909094</v>
      </c>
      <c r="DV44" s="24" t="e">
        <f t="shared" si="12"/>
        <v>#DIV/0!</v>
      </c>
      <c r="DW44" s="24" t="e">
        <f t="shared" si="12"/>
        <v>#DIV/0!</v>
      </c>
      <c r="DX44" s="24">
        <f t="shared" si="12"/>
        <v>58.03448275862069</v>
      </c>
      <c r="DY44" s="24">
        <f t="shared" si="12"/>
        <v>3.0689655172413794</v>
      </c>
      <c r="DZ44" s="18" t="s">
        <v>254</v>
      </c>
      <c r="EA44" s="82">
        <f t="shared" ref="EA44:EK44" si="13">AVERAGE(EA3:EA41)</f>
        <v>49.19617400741658</v>
      </c>
      <c r="EB44" s="24">
        <f t="shared" si="13"/>
        <v>23.887564583422233</v>
      </c>
      <c r="EC44" s="109">
        <f t="shared" si="13"/>
        <v>30.620684336698478</v>
      </c>
      <c r="ED44" s="25">
        <f t="shared" si="13"/>
        <v>53.67647058823529</v>
      </c>
      <c r="EE44" s="82">
        <f t="shared" si="13"/>
        <v>55.276470588235291</v>
      </c>
      <c r="EF44" s="25">
        <f t="shared" si="13"/>
        <v>53.67647058823529</v>
      </c>
      <c r="EG44" s="82">
        <f t="shared" si="13"/>
        <v>53.923529411764719</v>
      </c>
      <c r="EH44" s="25">
        <f t="shared" si="13"/>
        <v>53.8</v>
      </c>
      <c r="EI44" s="82">
        <f t="shared" si="13"/>
        <v>53.738235294117644</v>
      </c>
      <c r="EJ44" s="25">
        <f t="shared" si="13"/>
        <v>107.6</v>
      </c>
      <c r="EK44" s="85">
        <f t="shared" si="13"/>
        <v>0.49890911652556358</v>
      </c>
    </row>
    <row r="45" spans="1:143" s="27" customFormat="1" x14ac:dyDescent="0.25">
      <c r="CC45" s="27" t="s">
        <v>255</v>
      </c>
      <c r="CD45" s="24">
        <f t="shared" ref="CD45:DY45" si="14">_xlfn.STDEV.P(CD3:CD41)</f>
        <v>1.212678125181665</v>
      </c>
      <c r="CE45" s="24">
        <f t="shared" si="14"/>
        <v>4.2856483764910545</v>
      </c>
      <c r="CF45" s="24">
        <f t="shared" si="14"/>
        <v>3.9579318985418146</v>
      </c>
      <c r="CG45" s="24">
        <f t="shared" si="14"/>
        <v>6.3526688394786524</v>
      </c>
      <c r="CH45" s="24">
        <f t="shared" si="14"/>
        <v>6.7298333886840291</v>
      </c>
      <c r="CI45" s="24">
        <f t="shared" si="14"/>
        <v>0.81690613912395582</v>
      </c>
      <c r="CJ45" s="24">
        <f t="shared" si="14"/>
        <v>0.8377965828211833</v>
      </c>
      <c r="CK45" s="24">
        <f t="shared" si="14"/>
        <v>0.77987222802297829</v>
      </c>
      <c r="CL45" s="24">
        <f t="shared" si="14"/>
        <v>2.4510784294118433</v>
      </c>
      <c r="CM45" s="24">
        <f t="shared" si="14"/>
        <v>1.6588339590827734</v>
      </c>
      <c r="CN45" s="24">
        <f t="shared" si="14"/>
        <v>1.0004324324526441</v>
      </c>
      <c r="CO45" s="24">
        <f t="shared" si="14"/>
        <v>0</v>
      </c>
      <c r="CP45" s="24">
        <f t="shared" si="14"/>
        <v>2.3308317864249659</v>
      </c>
      <c r="CQ45" s="24">
        <f t="shared" si="14"/>
        <v>1.5748702368689869</v>
      </c>
      <c r="CR45" s="24">
        <f t="shared" si="14"/>
        <v>0.71033521985572001</v>
      </c>
      <c r="CS45" s="24">
        <f t="shared" si="14"/>
        <v>0</v>
      </c>
      <c r="CT45" s="24">
        <f t="shared" si="14"/>
        <v>1.2762808208086573</v>
      </c>
      <c r="CU45" s="24">
        <f t="shared" si="14"/>
        <v>0.85956857288286748</v>
      </c>
      <c r="CV45" s="24">
        <f t="shared" si="14"/>
        <v>0.98370811773597455</v>
      </c>
      <c r="CW45" s="24">
        <f t="shared" si="14"/>
        <v>0.62000251143592222</v>
      </c>
      <c r="CX45" s="24">
        <f t="shared" si="14"/>
        <v>1.4403959471024164</v>
      </c>
      <c r="CY45" s="24">
        <f t="shared" si="14"/>
        <v>0.41656861591424071</v>
      </c>
      <c r="CZ45" s="24">
        <f t="shared" si="14"/>
        <v>3.411030600534898</v>
      </c>
      <c r="DA45" s="24">
        <f t="shared" si="14"/>
        <v>1.2776932339180649</v>
      </c>
      <c r="DB45" s="24">
        <f t="shared" si="14"/>
        <v>0.90128704589622621</v>
      </c>
      <c r="DC45" s="24">
        <f t="shared" si="14"/>
        <v>0.96744589362580158</v>
      </c>
      <c r="DD45" s="24">
        <f t="shared" si="14"/>
        <v>0.62248108321613849</v>
      </c>
      <c r="DE45" s="24">
        <f t="shared" si="14"/>
        <v>1.4723988853257968</v>
      </c>
      <c r="DF45" s="24">
        <f t="shared" si="14"/>
        <v>0.41656861591424071</v>
      </c>
      <c r="DG45" s="24">
        <f t="shared" si="14"/>
        <v>5.0919581744099718</v>
      </c>
      <c r="DH45" s="24">
        <f t="shared" si="14"/>
        <v>5.5333235438695869</v>
      </c>
      <c r="DI45" s="24">
        <f t="shared" si="14"/>
        <v>4.1386263783583175</v>
      </c>
      <c r="DJ45" s="24">
        <f t="shared" si="14"/>
        <v>0.66507936282710045</v>
      </c>
      <c r="DK45" s="24">
        <f t="shared" si="14"/>
        <v>0.76174903566808705</v>
      </c>
      <c r="DL45" s="24">
        <f t="shared" si="14"/>
        <v>0.50207654408831148</v>
      </c>
      <c r="DM45" s="24">
        <f t="shared" si="14"/>
        <v>1.1139478914541512</v>
      </c>
      <c r="DN45" s="24">
        <f t="shared" si="14"/>
        <v>1.6949249279233805</v>
      </c>
      <c r="DO45" s="24">
        <f t="shared" si="14"/>
        <v>11.421864007588596</v>
      </c>
      <c r="DP45" s="24">
        <f t="shared" si="14"/>
        <v>1.8395832645998813</v>
      </c>
      <c r="DQ45" s="24" t="e">
        <f t="shared" si="14"/>
        <v>#DIV/0!</v>
      </c>
      <c r="DR45" s="24">
        <f t="shared" si="14"/>
        <v>3.9370039370059056</v>
      </c>
      <c r="DS45" s="24">
        <f t="shared" si="14"/>
        <v>5.7599626765867002</v>
      </c>
      <c r="DT45" s="24">
        <f t="shared" si="14"/>
        <v>5.0354274031094661</v>
      </c>
      <c r="DU45" s="24">
        <f t="shared" si="14"/>
        <v>1.3704375846983032</v>
      </c>
      <c r="DV45" s="24" t="e">
        <f t="shared" si="14"/>
        <v>#DIV/0!</v>
      </c>
      <c r="DW45" s="24" t="e">
        <f t="shared" si="14"/>
        <v>#DIV/0!</v>
      </c>
      <c r="DX45" s="24">
        <f t="shared" si="14"/>
        <v>64.188559921005094</v>
      </c>
      <c r="DY45" s="24">
        <f t="shared" si="14"/>
        <v>1.7406109605688225</v>
      </c>
      <c r="DZ45" s="18" t="s">
        <v>255</v>
      </c>
      <c r="EA45" s="82">
        <f t="shared" ref="EA45:EK45" si="15">_xlfn.STDEV.P(EA3:EA41)</f>
        <v>0.78780778912603455</v>
      </c>
      <c r="EB45" s="24">
        <f t="shared" si="15"/>
        <v>0.42732659131081391</v>
      </c>
      <c r="EC45" s="109">
        <f t="shared" si="15"/>
        <v>0.81638666298060403</v>
      </c>
      <c r="ED45" s="25">
        <f t="shared" si="15"/>
        <v>0.85956857288286692</v>
      </c>
      <c r="EE45" s="82">
        <f t="shared" si="15"/>
        <v>0.98370811773597422</v>
      </c>
      <c r="EF45" s="25">
        <f t="shared" si="15"/>
        <v>0.85956857288286692</v>
      </c>
      <c r="EG45" s="82">
        <f t="shared" si="15"/>
        <v>1.4403959471024164</v>
      </c>
      <c r="EH45" s="25">
        <f t="shared" si="15"/>
        <v>0.66132665240142163</v>
      </c>
      <c r="EI45" s="82">
        <f t="shared" si="15"/>
        <v>0.58799995292234308</v>
      </c>
      <c r="EJ45" s="25">
        <f t="shared" si="15"/>
        <v>1.3226533048028433</v>
      </c>
      <c r="EK45" s="85">
        <f t="shared" si="15"/>
        <v>9.1401385882607187E-3</v>
      </c>
    </row>
    <row r="46" spans="1:143" s="27" customFormat="1" x14ac:dyDescent="0.25">
      <c r="CC46" s="27" t="s">
        <v>16</v>
      </c>
      <c r="CD46" s="24"/>
      <c r="CF46" s="96"/>
      <c r="CG46" s="96"/>
      <c r="CH46" s="96"/>
      <c r="CI46" s="96"/>
      <c r="CJ46" s="96"/>
      <c r="CK46" s="96"/>
      <c r="CL46" s="96"/>
      <c r="CM46" s="96"/>
      <c r="CN46" s="96"/>
      <c r="CO46" s="96"/>
      <c r="CP46" s="96"/>
      <c r="CQ46" s="96"/>
      <c r="CR46" s="96"/>
      <c r="CS46" s="96"/>
      <c r="CT46" s="96"/>
      <c r="CU46" s="96"/>
      <c r="CV46" s="96"/>
      <c r="CW46" s="96"/>
      <c r="CX46" s="96"/>
      <c r="CY46" s="96"/>
      <c r="CZ46" s="96"/>
      <c r="DA46" s="96"/>
      <c r="DB46" s="96"/>
      <c r="DC46" s="96"/>
      <c r="DD46" s="96"/>
      <c r="DE46" s="96"/>
      <c r="DF46" s="96"/>
      <c r="DZ46" s="18"/>
      <c r="EA46" s="93"/>
      <c r="EC46" s="111"/>
      <c r="ED46" s="94"/>
      <c r="EE46" s="95"/>
      <c r="EG46" s="95"/>
      <c r="EI46" s="93"/>
      <c r="EK46" s="93"/>
    </row>
    <row r="47" spans="1:143" s="27" customFormat="1" x14ac:dyDescent="0.25">
      <c r="CD47" s="24"/>
      <c r="CE47" s="97" t="s">
        <v>256</v>
      </c>
      <c r="CF47" s="98">
        <f>CF44-(CF45*1.5)</f>
        <v>74.798396269834342</v>
      </c>
      <c r="CG47" s="98">
        <f>CG44-(CG45*1.5)</f>
        <v>83.235702623134969</v>
      </c>
      <c r="CH47" s="99">
        <f t="shared" ref="CH47:CO47" si="16">CH44-CH45</f>
        <v>0.32899014072773536</v>
      </c>
      <c r="CI47" s="99">
        <f t="shared" si="16"/>
        <v>48.000740919699588</v>
      </c>
      <c r="CJ47" s="99">
        <f t="shared" si="16"/>
        <v>72.01514459364941</v>
      </c>
      <c r="CK47" s="99">
        <f t="shared" si="16"/>
        <v>102.92601012491819</v>
      </c>
      <c r="CL47" s="99">
        <f t="shared" si="16"/>
        <v>1.401862747058745</v>
      </c>
      <c r="CM47" s="99">
        <f t="shared" si="16"/>
        <v>1.1352836879760499</v>
      </c>
      <c r="CN47" s="99">
        <f t="shared" si="16"/>
        <v>0.61721462637088531</v>
      </c>
      <c r="CO47" s="99">
        <f t="shared" si="16"/>
        <v>1</v>
      </c>
      <c r="CP47" s="100"/>
      <c r="CQ47" s="100"/>
      <c r="CR47" s="100"/>
      <c r="CS47" s="101" t="s">
        <v>256</v>
      </c>
      <c r="CT47" s="100">
        <f>CT44-(1.5*CT45)</f>
        <v>160.9444022981987</v>
      </c>
      <c r="CU47" s="100">
        <f t="shared" ref="CU47:DF47" si="17">CU44-(1.5*CU45)</f>
        <v>52.387117728910987</v>
      </c>
      <c r="CV47" s="100">
        <f t="shared" si="17"/>
        <v>53.800908411631326</v>
      </c>
      <c r="CW47" s="100">
        <f t="shared" si="17"/>
        <v>53.272937409316697</v>
      </c>
      <c r="CX47" s="100">
        <f t="shared" si="17"/>
        <v>51.762935491111094</v>
      </c>
      <c r="CY47" s="100">
        <f t="shared" si="17"/>
        <v>53.47514707612865</v>
      </c>
      <c r="CZ47" s="100">
        <f t="shared" si="17"/>
        <v>94.415807040374148</v>
      </c>
      <c r="DA47" s="100">
        <f t="shared" si="17"/>
        <v>160.63346014912287</v>
      </c>
      <c r="DB47" s="100">
        <f t="shared" si="17"/>
        <v>52.753951784096849</v>
      </c>
      <c r="DC47" s="100">
        <f t="shared" si="17"/>
        <v>53.490007630149542</v>
      </c>
      <c r="DD47" s="100">
        <f t="shared" si="17"/>
        <v>53.433925433999313</v>
      </c>
      <c r="DE47" s="100">
        <f t="shared" si="17"/>
        <v>51.320813436717195</v>
      </c>
      <c r="DF47" s="100">
        <f t="shared" si="17"/>
        <v>53.47514707612865</v>
      </c>
      <c r="DZ47" s="18" t="s">
        <v>256</v>
      </c>
      <c r="EA47" s="102">
        <f t="shared" ref="EA47:EK47" si="18">EA44-(1.5*EA45)</f>
        <v>48.014462323727528</v>
      </c>
      <c r="EB47" s="100">
        <f t="shared" si="18"/>
        <v>23.246574696456012</v>
      </c>
      <c r="EC47" s="112">
        <f t="shared" si="18"/>
        <v>29.396104342227574</v>
      </c>
      <c r="ED47" s="100">
        <f t="shared" si="18"/>
        <v>52.387117728910987</v>
      </c>
      <c r="EE47" s="102">
        <f t="shared" si="18"/>
        <v>53.800908411631333</v>
      </c>
      <c r="EF47" s="100">
        <f t="shared" si="18"/>
        <v>52.387117728910987</v>
      </c>
      <c r="EG47" s="102">
        <f t="shared" si="18"/>
        <v>51.762935491111094</v>
      </c>
      <c r="EH47" s="100">
        <f t="shared" si="18"/>
        <v>52.808010021397862</v>
      </c>
      <c r="EI47" s="102">
        <f t="shared" si="18"/>
        <v>52.856235364734133</v>
      </c>
      <c r="EJ47" s="100">
        <f t="shared" si="18"/>
        <v>105.61602004279572</v>
      </c>
      <c r="EK47" s="103">
        <f t="shared" si="18"/>
        <v>0.4851989086431725</v>
      </c>
    </row>
    <row r="48" spans="1:143" s="27" customFormat="1" x14ac:dyDescent="0.25">
      <c r="CD48" s="24"/>
      <c r="CE48" s="97" t="s">
        <v>253</v>
      </c>
      <c r="CF48" s="98">
        <f>CF43</f>
        <v>89</v>
      </c>
      <c r="CG48" s="98">
        <f>CG43</f>
        <v>104</v>
      </c>
      <c r="CH48" s="99">
        <f t="shared" ref="CH48:CO48" si="19">CH44+CH45</f>
        <v>13.788656918095793</v>
      </c>
      <c r="CI48" s="99">
        <f t="shared" si="19"/>
        <v>49.634553197947504</v>
      </c>
      <c r="CJ48" s="99">
        <f t="shared" si="19"/>
        <v>73.690737759291778</v>
      </c>
      <c r="CK48" s="99">
        <f t="shared" si="19"/>
        <v>104.48575458096416</v>
      </c>
      <c r="CL48" s="99">
        <f t="shared" si="19"/>
        <v>6.3040196058824316</v>
      </c>
      <c r="CM48" s="99">
        <f t="shared" si="19"/>
        <v>4.452951606141597</v>
      </c>
      <c r="CN48" s="99">
        <f t="shared" si="19"/>
        <v>2.6180794912761733</v>
      </c>
      <c r="CO48" s="99">
        <f t="shared" si="19"/>
        <v>1</v>
      </c>
      <c r="CP48" s="100">
        <f>CP44+(1.5*CP45)</f>
        <v>5.9638947384609775</v>
      </c>
      <c r="CQ48" s="100">
        <f t="shared" ref="CQ48:CR48" si="20">CQ44+(1.5*CQ45)</f>
        <v>3.8534818258917154</v>
      </c>
      <c r="CR48" s="100">
        <f t="shared" si="20"/>
        <v>1.4449145944894624</v>
      </c>
      <c r="CS48" s="101" t="s">
        <v>257</v>
      </c>
      <c r="CT48" s="100">
        <f>CT44+(1.5*CT45)</f>
        <v>164.77324476062469</v>
      </c>
      <c r="CU48" s="100">
        <f t="shared" ref="CU48:DF48" si="21">CU44+(1.5*CU45)</f>
        <v>54.965823447559593</v>
      </c>
      <c r="CV48" s="100">
        <f t="shared" si="21"/>
        <v>56.752032764839257</v>
      </c>
      <c r="CW48" s="100">
        <f t="shared" si="21"/>
        <v>55.132944943624466</v>
      </c>
      <c r="CX48" s="100">
        <f t="shared" si="21"/>
        <v>56.084123332418343</v>
      </c>
      <c r="CY48" s="100">
        <f t="shared" si="21"/>
        <v>54.724852923871367</v>
      </c>
      <c r="CZ48" s="100">
        <f t="shared" si="21"/>
        <v>104.64889884197885</v>
      </c>
      <c r="DA48" s="100">
        <f t="shared" si="21"/>
        <v>164.46653985087704</v>
      </c>
      <c r="DB48" s="100">
        <f t="shared" si="21"/>
        <v>55.457812921785525</v>
      </c>
      <c r="DC48" s="100">
        <f t="shared" si="21"/>
        <v>56.392345311026951</v>
      </c>
      <c r="DD48" s="100">
        <f t="shared" si="21"/>
        <v>55.301368683647731</v>
      </c>
      <c r="DE48" s="100">
        <f t="shared" si="21"/>
        <v>55.738010092694587</v>
      </c>
      <c r="DF48" s="100">
        <f t="shared" si="21"/>
        <v>54.724852923871367</v>
      </c>
      <c r="DZ48" s="18" t="s">
        <v>253</v>
      </c>
      <c r="EA48" s="102">
        <f t="shared" ref="EA48:EK48" si="22">EA44+(1.5*EA45)</f>
        <v>50.377885691105632</v>
      </c>
      <c r="EB48" s="100">
        <f t="shared" si="22"/>
        <v>24.528554470388453</v>
      </c>
      <c r="EC48" s="112">
        <f t="shared" si="22"/>
        <v>31.845264331169382</v>
      </c>
      <c r="ED48" s="100">
        <f t="shared" si="22"/>
        <v>54.965823447559593</v>
      </c>
      <c r="EE48" s="102">
        <f t="shared" si="22"/>
        <v>56.75203276483925</v>
      </c>
      <c r="EF48" s="100">
        <f t="shared" si="22"/>
        <v>54.965823447559593</v>
      </c>
      <c r="EG48" s="102">
        <f t="shared" si="22"/>
        <v>56.084123332418343</v>
      </c>
      <c r="EH48" s="100">
        <f t="shared" si="22"/>
        <v>54.791989978602132</v>
      </c>
      <c r="EI48" s="102">
        <f t="shared" si="22"/>
        <v>54.620235223501155</v>
      </c>
      <c r="EJ48" s="100">
        <f t="shared" si="22"/>
        <v>109.58397995720426</v>
      </c>
      <c r="EK48" s="103">
        <f t="shared" si="22"/>
        <v>0.51261932440795466</v>
      </c>
    </row>
    <row r="49" spans="1:141" s="27" customFormat="1" x14ac:dyDescent="0.25">
      <c r="CE49" s="104" t="s">
        <v>258</v>
      </c>
      <c r="CF49" s="105">
        <f>CF44-3*CF45</f>
        <v>68.861498422021612</v>
      </c>
      <c r="CG49" s="105">
        <f t="shared" ref="CG49:CO49" si="23">CG44-3*CG45</f>
        <v>73.706699363916982</v>
      </c>
      <c r="CH49" s="105">
        <f t="shared" si="23"/>
        <v>-13.130676636640324</v>
      </c>
      <c r="CI49" s="105">
        <f t="shared" si="23"/>
        <v>46.366928641451679</v>
      </c>
      <c r="CJ49" s="105">
        <f t="shared" si="23"/>
        <v>70.339551428007042</v>
      </c>
      <c r="CK49" s="105">
        <f t="shared" si="23"/>
        <v>101.36626566887224</v>
      </c>
      <c r="CL49" s="105">
        <f t="shared" si="23"/>
        <v>-3.5002941117649411</v>
      </c>
      <c r="CM49" s="105">
        <f t="shared" si="23"/>
        <v>-2.1823842301894967</v>
      </c>
      <c r="CN49" s="105">
        <f t="shared" si="23"/>
        <v>-1.3836502385344027</v>
      </c>
      <c r="CO49" s="105">
        <f t="shared" si="23"/>
        <v>1</v>
      </c>
      <c r="CP49" s="105"/>
      <c r="CQ49" s="105"/>
      <c r="CR49" s="105"/>
      <c r="CS49" s="104" t="s">
        <v>258</v>
      </c>
      <c r="CT49" s="105">
        <f>CT44-3*CT45</f>
        <v>159.02998106698573</v>
      </c>
      <c r="CU49" s="105">
        <f t="shared" ref="CU49:DF49" si="24">CU44-3*CU45</f>
        <v>51.09776486958669</v>
      </c>
      <c r="CV49" s="105">
        <f t="shared" si="24"/>
        <v>52.325346235027368</v>
      </c>
      <c r="CW49" s="105">
        <f t="shared" si="24"/>
        <v>52.342933642162812</v>
      </c>
      <c r="CX49" s="105">
        <f t="shared" si="24"/>
        <v>49.602341570457469</v>
      </c>
      <c r="CY49" s="105">
        <f t="shared" si="24"/>
        <v>52.850294152257284</v>
      </c>
      <c r="CZ49" s="105">
        <f t="shared" si="24"/>
        <v>89.299261139571797</v>
      </c>
      <c r="DA49" s="105">
        <f t="shared" si="24"/>
        <v>158.71692029824575</v>
      </c>
      <c r="DB49" s="105">
        <f t="shared" si="24"/>
        <v>51.40202121525251</v>
      </c>
      <c r="DC49" s="105">
        <f t="shared" si="24"/>
        <v>52.038838789710844</v>
      </c>
      <c r="DD49" s="105">
        <f t="shared" si="24"/>
        <v>52.500203809175105</v>
      </c>
      <c r="DE49" s="105">
        <f t="shared" si="24"/>
        <v>49.112215108728499</v>
      </c>
      <c r="DF49" s="105">
        <f t="shared" si="24"/>
        <v>52.850294152257284</v>
      </c>
      <c r="DZ49" s="106" t="s">
        <v>266</v>
      </c>
      <c r="EA49" s="105">
        <f t="shared" ref="EA49:EK49" si="25">EA44-3*EA45</f>
        <v>46.832750640038476</v>
      </c>
      <c r="EB49" s="105">
        <f t="shared" si="25"/>
        <v>22.605584809489791</v>
      </c>
      <c r="EC49" s="113">
        <f t="shared" si="25"/>
        <v>28.171524347756666</v>
      </c>
      <c r="ED49" s="105">
        <f t="shared" si="25"/>
        <v>51.09776486958669</v>
      </c>
      <c r="EE49" s="105">
        <f t="shared" si="25"/>
        <v>52.325346235027368</v>
      </c>
      <c r="EF49" s="105">
        <f t="shared" si="25"/>
        <v>51.09776486958669</v>
      </c>
      <c r="EG49" s="105">
        <f t="shared" si="25"/>
        <v>49.602341570457469</v>
      </c>
      <c r="EH49" s="105">
        <f t="shared" si="25"/>
        <v>51.816020042795735</v>
      </c>
      <c r="EI49" s="105">
        <f t="shared" si="25"/>
        <v>51.974235435350614</v>
      </c>
      <c r="EJ49" s="105">
        <f t="shared" si="25"/>
        <v>103.63204008559147</v>
      </c>
      <c r="EK49" s="107">
        <f t="shared" si="25"/>
        <v>0.47148870076078142</v>
      </c>
    </row>
    <row r="50" spans="1:141" s="27" customFormat="1" x14ac:dyDescent="0.25">
      <c r="CE50" s="104" t="s">
        <v>259</v>
      </c>
      <c r="CF50" s="105">
        <f>CF44+3*CF45</f>
        <v>92.609089813272504</v>
      </c>
      <c r="CG50" s="105">
        <f t="shared" ref="CG50:CQ50" si="26">CG44+3*CG45</f>
        <v>111.8227124007889</v>
      </c>
      <c r="CH50" s="105">
        <f t="shared" si="26"/>
        <v>27.248323695463853</v>
      </c>
      <c r="CI50" s="105">
        <f t="shared" si="26"/>
        <v>51.268365476195413</v>
      </c>
      <c r="CJ50" s="105">
        <f t="shared" si="26"/>
        <v>75.366330924934147</v>
      </c>
      <c r="CK50" s="105">
        <f t="shared" si="26"/>
        <v>106.0454990370101</v>
      </c>
      <c r="CL50" s="105">
        <f t="shared" si="26"/>
        <v>11.206176464706118</v>
      </c>
      <c r="CM50" s="105">
        <f t="shared" si="26"/>
        <v>7.7706195243071434</v>
      </c>
      <c r="CN50" s="105">
        <f t="shared" si="26"/>
        <v>4.618944356181462</v>
      </c>
      <c r="CO50" s="105">
        <f t="shared" si="26"/>
        <v>1</v>
      </c>
      <c r="CP50" s="105">
        <f t="shared" si="26"/>
        <v>9.4601424180984264</v>
      </c>
      <c r="CQ50" s="105">
        <f t="shared" si="26"/>
        <v>6.2157871811951955</v>
      </c>
      <c r="CR50" s="105">
        <f>CR44+3*CR45</f>
        <v>2.5104174242730424</v>
      </c>
      <c r="CS50" s="104" t="s">
        <v>259</v>
      </c>
      <c r="CT50" s="105">
        <f>CT44+3*CT45</f>
        <v>166.68766599183766</v>
      </c>
      <c r="CU50" s="105">
        <f t="shared" ref="CU50:DF50" si="27">CU44+3*CU45</f>
        <v>56.255176306883889</v>
      </c>
      <c r="CV50" s="105">
        <f t="shared" si="27"/>
        <v>58.227594941443215</v>
      </c>
      <c r="CW50" s="105">
        <f t="shared" si="27"/>
        <v>56.06294871077835</v>
      </c>
      <c r="CX50" s="105">
        <f t="shared" si="27"/>
        <v>58.244717253071968</v>
      </c>
      <c r="CY50" s="105">
        <f t="shared" si="27"/>
        <v>55.349705847742733</v>
      </c>
      <c r="CZ50" s="105">
        <f t="shared" si="27"/>
        <v>109.7654447427812</v>
      </c>
      <c r="DA50" s="105">
        <f t="shared" si="27"/>
        <v>166.38307970175416</v>
      </c>
      <c r="DB50" s="105">
        <f t="shared" si="27"/>
        <v>56.809743490629863</v>
      </c>
      <c r="DC50" s="105">
        <f t="shared" si="27"/>
        <v>57.843514151465648</v>
      </c>
      <c r="DD50" s="105">
        <f t="shared" si="27"/>
        <v>56.235090308471939</v>
      </c>
      <c r="DE50" s="105">
        <f t="shared" si="27"/>
        <v>57.946608420683283</v>
      </c>
      <c r="DF50" s="105">
        <f t="shared" si="27"/>
        <v>55.349705847742733</v>
      </c>
      <c r="DZ50" s="106" t="s">
        <v>267</v>
      </c>
      <c r="EA50" s="105">
        <f t="shared" ref="EA50:EK50" si="28">EA44+3*EA45</f>
        <v>51.559597374794684</v>
      </c>
      <c r="EB50" s="105">
        <f t="shared" si="28"/>
        <v>25.169544357354674</v>
      </c>
      <c r="EC50" s="113">
        <f t="shared" si="28"/>
        <v>33.06984432564029</v>
      </c>
      <c r="ED50" s="105">
        <f t="shared" si="28"/>
        <v>56.255176306883889</v>
      </c>
      <c r="EE50" s="105">
        <f t="shared" si="28"/>
        <v>58.227594941443215</v>
      </c>
      <c r="EF50" s="105">
        <f t="shared" si="28"/>
        <v>56.255176306883889</v>
      </c>
      <c r="EG50" s="105">
        <f t="shared" si="28"/>
        <v>58.244717253071968</v>
      </c>
      <c r="EH50" s="105">
        <f t="shared" si="28"/>
        <v>55.783979957204259</v>
      </c>
      <c r="EI50" s="105">
        <f t="shared" si="28"/>
        <v>55.502235152884673</v>
      </c>
      <c r="EJ50" s="105">
        <f t="shared" si="28"/>
        <v>111.56795991440852</v>
      </c>
      <c r="EK50" s="107">
        <f t="shared" si="28"/>
        <v>0.52632953229034574</v>
      </c>
    </row>
    <row r="51" spans="1:141" x14ac:dyDescent="0.25">
      <c r="A51" s="41"/>
      <c r="B51" s="33"/>
      <c r="C51" s="33"/>
      <c r="D51" s="33"/>
      <c r="E51" s="33"/>
      <c r="F51" s="33"/>
      <c r="G51" s="33"/>
      <c r="H51" s="33"/>
      <c r="I51" s="33"/>
      <c r="J51" s="33"/>
      <c r="K51" s="33"/>
      <c r="M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</row>
    <row r="52" spans="1:141" x14ac:dyDescent="0.25">
      <c r="A52" s="41"/>
      <c r="B52" s="33"/>
      <c r="C52" s="33"/>
      <c r="D52" s="33"/>
      <c r="E52" s="33"/>
      <c r="F52" s="33"/>
      <c r="G52" s="33"/>
      <c r="H52" s="33"/>
      <c r="I52" s="33"/>
      <c r="J52" s="33"/>
      <c r="K52" s="33"/>
      <c r="M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/>
    </row>
    <row r="53" spans="1:141" x14ac:dyDescent="0.25">
      <c r="A53" s="41"/>
      <c r="B53" s="33"/>
      <c r="C53" s="33"/>
      <c r="D53" s="33"/>
      <c r="E53" s="33"/>
      <c r="F53" s="33"/>
      <c r="G53" s="33"/>
      <c r="H53" s="33"/>
      <c r="I53" s="33"/>
      <c r="J53" s="33"/>
      <c r="K53" s="33" t="s">
        <v>16</v>
      </c>
      <c r="M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2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2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</row>
    <row r="54" spans="1:141" x14ac:dyDescent="0.25">
      <c r="A54" s="41"/>
      <c r="B54" s="33"/>
      <c r="C54" s="33"/>
      <c r="D54" s="33"/>
      <c r="E54" s="33"/>
      <c r="F54" s="33"/>
      <c r="G54" s="33"/>
      <c r="H54" s="33"/>
      <c r="I54" s="33"/>
      <c r="J54" s="33"/>
      <c r="K54" s="33"/>
      <c r="M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</row>
    <row r="55" spans="1:141" x14ac:dyDescent="0.25">
      <c r="A55" s="41"/>
      <c r="B55" s="33"/>
      <c r="C55" s="33"/>
      <c r="D55" s="33"/>
      <c r="E55" s="33"/>
      <c r="F55" s="33"/>
      <c r="G55" s="33"/>
      <c r="H55" s="33"/>
      <c r="I55" s="33"/>
      <c r="J55" s="33"/>
      <c r="K55" s="33"/>
      <c r="M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/>
    </row>
    <row r="56" spans="1:141" x14ac:dyDescent="0.25">
      <c r="A56" s="41"/>
      <c r="B56" s="33"/>
      <c r="C56" s="33"/>
      <c r="D56" s="33"/>
      <c r="E56" s="33"/>
      <c r="F56" s="33"/>
      <c r="G56" s="33"/>
      <c r="H56" s="33"/>
      <c r="I56" s="33"/>
      <c r="J56" s="33"/>
      <c r="K56" s="33"/>
      <c r="M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</row>
  </sheetData>
  <mergeCells count="21">
    <mergeCell ref="DJ1:DL1"/>
    <mergeCell ref="EA1:EC1"/>
    <mergeCell ref="ED1:EI1"/>
    <mergeCell ref="CI1:CK1"/>
    <mergeCell ref="CL1:CO1"/>
    <mergeCell ref="CP1:CS1"/>
    <mergeCell ref="CT1:CZ1"/>
    <mergeCell ref="DA1:DF1"/>
    <mergeCell ref="DG1:DI1"/>
    <mergeCell ref="AS1:BA1"/>
    <mergeCell ref="BB1:BE1"/>
    <mergeCell ref="BF1:BG1"/>
    <mergeCell ref="BK1:BM1"/>
    <mergeCell ref="BO1:BS1"/>
    <mergeCell ref="BT1:CB1"/>
    <mergeCell ref="A1:F1"/>
    <mergeCell ref="M1:P1"/>
    <mergeCell ref="S1:X1"/>
    <mergeCell ref="Y1:AE1"/>
    <mergeCell ref="AF1:AK1"/>
    <mergeCell ref="AL1:AR1"/>
  </mergeCells>
  <conditionalFormatting sqref="V4:AR6 BV4:BW6 BK4:BS6 BG4:BG6 BA4:BD6 V19:AR20 BV19:BW20 BK19:BS20 BG19:BG20 BA19:BD20">
    <cfRule type="cellIs" dxfId="14" priority="14" stopIfTrue="1" operator="equal">
      <formula>1</formula>
    </cfRule>
    <cfRule type="cellIs" dxfId="13" priority="15" stopIfTrue="1" operator="equal">
      <formula>2</formula>
    </cfRule>
  </conditionalFormatting>
  <conditionalFormatting sqref="V7 V9 V3">
    <cfRule type="cellIs" dxfId="12" priority="13" stopIfTrue="1" operator="greaterThanOrEqual">
      <formula>0.62</formula>
    </cfRule>
  </conditionalFormatting>
  <conditionalFormatting sqref="V37:V40">
    <cfRule type="cellIs" dxfId="11" priority="12" stopIfTrue="1" operator="greaterThanOrEqual">
      <formula>0.62</formula>
    </cfRule>
  </conditionalFormatting>
  <conditionalFormatting sqref="V12:AR14 BV12:BW14 BK12:BS14 BG12:BG14 BA12:BD14">
    <cfRule type="cellIs" dxfId="10" priority="10" stopIfTrue="1" operator="equal">
      <formula>1</formula>
    </cfRule>
    <cfRule type="cellIs" dxfId="9" priority="11" stopIfTrue="1" operator="equal">
      <formula>2</formula>
    </cfRule>
  </conditionalFormatting>
  <conditionalFormatting sqref="V15 V10">
    <cfRule type="cellIs" dxfId="8" priority="9" stopIfTrue="1" operator="greaterThanOrEqual">
      <formula>0.62</formula>
    </cfRule>
  </conditionalFormatting>
  <conditionalFormatting sqref="V18">
    <cfRule type="cellIs" dxfId="7" priority="8" stopIfTrue="1" operator="greaterThanOrEqual">
      <formula>0.62</formula>
    </cfRule>
  </conditionalFormatting>
  <conditionalFormatting sqref="V25:AR26 BV25:BW26 BK25:BS26 BG25:BG26 BA25:BD26">
    <cfRule type="cellIs" dxfId="6" priority="6" stopIfTrue="1" operator="equal">
      <formula>1</formula>
    </cfRule>
    <cfRule type="cellIs" dxfId="5" priority="7" stopIfTrue="1" operator="equal">
      <formula>2</formula>
    </cfRule>
  </conditionalFormatting>
  <conditionalFormatting sqref="V31:AR31 BV31:BW31 BK31:BS31 BG31 BA31:BD31">
    <cfRule type="cellIs" dxfId="4" priority="4" stopIfTrue="1" operator="equal">
      <formula>1</formula>
    </cfRule>
    <cfRule type="cellIs" dxfId="3" priority="5" stopIfTrue="1" operator="equal">
      <formula>2</formula>
    </cfRule>
  </conditionalFormatting>
  <conditionalFormatting sqref="V28">
    <cfRule type="cellIs" dxfId="2" priority="3" stopIfTrue="1" operator="greaterThanOrEqual">
      <formula>0.62</formula>
    </cfRule>
  </conditionalFormatting>
  <conditionalFormatting sqref="V35:AR36 BV35:BW36 BK35:BS36 BG35:BG36 BA35:BD36">
    <cfRule type="cellIs" dxfId="1" priority="1" stopIfTrue="1" operator="equal">
      <formula>1</formula>
    </cfRule>
    <cfRule type="cellIs" dxfId="0" priority="2" stopIfTrue="1" operator="equal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Sprint</vt:lpstr>
      <vt:lpstr>Rout</vt:lpstr>
      <vt:lpstr>Sample Track Model</vt:lpstr>
    </vt:vector>
  </TitlesOfParts>
  <Company>Skyworks 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satisfied Microsoft Office User</dc:creator>
  <cp:lastModifiedBy>A satisfied Microsoft Office User</cp:lastModifiedBy>
  <dcterms:created xsi:type="dcterms:W3CDTF">2014-08-28T14:45:31Z</dcterms:created>
  <dcterms:modified xsi:type="dcterms:W3CDTF">2014-08-29T01:20:04Z</dcterms:modified>
</cp:coreProperties>
</file>